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7.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8.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9.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0.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11.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12.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showInkAnnotation="0" codeName="ThisWorkbook" autoCompressPictures="0"/>
  <mc:AlternateContent xmlns:mc="http://schemas.openxmlformats.org/markup-compatibility/2006">
    <mc:Choice Requires="x15">
      <x15ac:absPath xmlns:x15ac="http://schemas.microsoft.com/office/spreadsheetml/2010/11/ac" url="C:\Users\k-hashimoto\Desktop\HPアップロード用部数表＆地図\折込チラシ申込書（ショッパー）\01月ショッパーチラシ申込書\"/>
    </mc:Choice>
  </mc:AlternateContent>
  <xr:revisionPtr revIDLastSave="0" documentId="8_{067B956E-D4C3-4586-879D-21524D563E49}" xr6:coauthVersionLast="45" xr6:coauthVersionMax="45" xr10:uidLastSave="{00000000-0000-0000-0000-000000000000}"/>
  <bookViews>
    <workbookView xWindow="-108" yWindow="-108" windowWidth="23256" windowHeight="12576" tabRatio="827" firstSheet="3" activeTab="3" xr2:uid="{00000000-000D-0000-FFFF-FFFF00000000}"/>
  </bookViews>
  <sheets>
    <sheet name="チラシ申込書CSV出力" sheetId="2" state="hidden" r:id="rId1"/>
    <sheet name="log" sheetId="3" state="hidden" r:id="rId2"/>
    <sheet name="ヘッダ入力" sheetId="23" state="hidden" r:id="rId3"/>
    <sheet name="町田①" sheetId="655" r:id="rId4"/>
    <sheet name="町田②" sheetId="656" r:id="rId5"/>
    <sheet name="八王子①" sheetId="657" r:id="rId6"/>
    <sheet name="八王子②" sheetId="658" r:id="rId7"/>
    <sheet name="八王子③" sheetId="659" r:id="rId8"/>
    <sheet name="さいたま①" sheetId="660" r:id="rId9"/>
    <sheet name="さいたま②" sheetId="661" r:id="rId10"/>
    <sheet name="所沢①" sheetId="662" r:id="rId11"/>
    <sheet name="所沢②" sheetId="663" r:id="rId12"/>
    <sheet name="所沢③" sheetId="664" r:id="rId13"/>
  </sheets>
  <definedNames>
    <definedName name="_xlnm.Print_Area" localSheetId="8">さいたま①!$A$1:$CV$91</definedName>
    <definedName name="_xlnm.Print_Area" localSheetId="9">さいたま②!$A$1:$CV$76</definedName>
    <definedName name="_xlnm.Print_Area" localSheetId="2">ヘッダ入力!$A$1:$CV$10</definedName>
    <definedName name="_xlnm.Print_Area" localSheetId="12">所沢③!$A$1:$CV$78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P10" i="23" l="1"/>
  <c r="CG73" i="664"/>
  <c r="CB73" i="664"/>
  <c r="CB71" i="664"/>
  <c r="CB69" i="664"/>
  <c r="BJ8" i="664"/>
  <c r="BE8" i="664"/>
  <c r="BC3" i="664"/>
  <c r="BB3" i="664"/>
  <c r="BA3" i="664"/>
  <c r="AX6" i="664"/>
  <c r="AX5" i="664"/>
  <c r="AO5" i="664"/>
  <c r="AF5" i="664"/>
  <c r="I9" i="664"/>
  <c r="Z7" i="664"/>
  <c r="S7" i="664"/>
  <c r="O7" i="664"/>
  <c r="K7" i="664"/>
  <c r="I5" i="664"/>
  <c r="A5" i="664"/>
  <c r="CJ7" i="664"/>
  <c r="CJ4" i="664"/>
  <c r="AV3" i="664" s="1"/>
  <c r="AW3" i="664" s="1"/>
  <c r="AX3" i="664" s="1"/>
  <c r="AY3" i="664" s="1"/>
  <c r="R69" i="664"/>
  <c r="O69" i="664"/>
  <c r="BZ62" i="664"/>
  <c r="BW62" i="664"/>
  <c r="AU66" i="664" s="1"/>
  <c r="R61" i="664"/>
  <c r="O61" i="664"/>
  <c r="CT57" i="664"/>
  <c r="CQ57" i="664"/>
  <c r="AU67" i="664" s="1"/>
  <c r="R57" i="664"/>
  <c r="O57" i="664"/>
  <c r="BZ56" i="664"/>
  <c r="BW56" i="664"/>
  <c r="AL56" i="664"/>
  <c r="AI56" i="664"/>
  <c r="R52" i="664"/>
  <c r="O52" i="664"/>
  <c r="BZ51" i="664"/>
  <c r="BW51" i="664"/>
  <c r="AL50" i="664"/>
  <c r="AI50" i="664"/>
  <c r="CT49" i="664"/>
  <c r="CQ49" i="664"/>
  <c r="BF48" i="664"/>
  <c r="BC48" i="664"/>
  <c r="CT45" i="664"/>
  <c r="CQ45" i="664"/>
  <c r="BZ45" i="664"/>
  <c r="BW45" i="664"/>
  <c r="BF45" i="664"/>
  <c r="BC45" i="664"/>
  <c r="AL45" i="664"/>
  <c r="AI45" i="664"/>
  <c r="R44" i="664"/>
  <c r="O44" i="664"/>
  <c r="AL40" i="664"/>
  <c r="AI40" i="664"/>
  <c r="CT36" i="664"/>
  <c r="CQ36" i="664"/>
  <c r="BF36" i="664"/>
  <c r="BC36" i="664"/>
  <c r="AL34" i="664"/>
  <c r="AI34" i="664"/>
  <c r="R34" i="664"/>
  <c r="O34" i="664"/>
  <c r="BF33" i="664"/>
  <c r="BC33" i="664"/>
  <c r="CT32" i="664"/>
  <c r="CQ32" i="664"/>
  <c r="BF30" i="664"/>
  <c r="BC30" i="664"/>
  <c r="AL28" i="664"/>
  <c r="AI28" i="664"/>
  <c r="CT27" i="664"/>
  <c r="CQ27" i="664"/>
  <c r="BZ27" i="664"/>
  <c r="BW27" i="664"/>
  <c r="BZ24" i="664"/>
  <c r="BW24" i="664"/>
  <c r="AU65" i="664" s="1"/>
  <c r="R24" i="664"/>
  <c r="O24" i="664"/>
  <c r="AL23" i="664"/>
  <c r="AI23" i="664"/>
  <c r="CT21" i="664"/>
  <c r="CQ21" i="664"/>
  <c r="BF20" i="664"/>
  <c r="BC20" i="664"/>
  <c r="AL19" i="664"/>
  <c r="AI19" i="664"/>
  <c r="BZ18" i="664"/>
  <c r="BW18" i="664"/>
  <c r="CJ58" i="664" s="1"/>
  <c r="CT17" i="664"/>
  <c r="CQ17" i="664"/>
  <c r="R15" i="664"/>
  <c r="AW12" i="664" s="1"/>
  <c r="O15" i="664"/>
  <c r="AB57" i="664" s="1"/>
  <c r="AU64" i="664" s="1"/>
  <c r="AU68" i="664" s="1"/>
  <c r="CK12" i="664"/>
  <c r="BI12" i="664"/>
  <c r="A12" i="664"/>
  <c r="AF8" i="664" s="1"/>
  <c r="CG75" i="663" l="1"/>
  <c r="CB75" i="663"/>
  <c r="CB73" i="663"/>
  <c r="CB71" i="663"/>
  <c r="BJ8" i="663"/>
  <c r="BE8" i="663"/>
  <c r="BC3" i="663"/>
  <c r="BB3" i="663"/>
  <c r="BA3" i="663"/>
  <c r="AX6" i="663"/>
  <c r="AX5" i="663"/>
  <c r="AO5" i="663"/>
  <c r="AF5" i="663"/>
  <c r="I9" i="663"/>
  <c r="Z7" i="663"/>
  <c r="S7" i="663"/>
  <c r="O7" i="663"/>
  <c r="K7" i="663"/>
  <c r="I5" i="663"/>
  <c r="A5" i="663"/>
  <c r="CJ7" i="663"/>
  <c r="CJ4" i="663"/>
  <c r="AV3" i="663" s="1"/>
  <c r="AW3" i="663" s="1"/>
  <c r="AX3" i="663" s="1"/>
  <c r="AY3" i="663" s="1"/>
  <c r="AL69" i="663"/>
  <c r="AI69" i="663"/>
  <c r="AL62" i="663"/>
  <c r="AI62" i="663"/>
  <c r="R61" i="663"/>
  <c r="O61" i="663"/>
  <c r="AL58" i="663"/>
  <c r="AI58" i="663"/>
  <c r="AL52" i="663"/>
  <c r="AI52" i="663"/>
  <c r="R52" i="663"/>
  <c r="AC12" i="663" s="1"/>
  <c r="O52" i="663"/>
  <c r="AL45" i="663"/>
  <c r="AI45" i="663"/>
  <c r="AZ73" i="663" s="1"/>
  <c r="BZ44" i="663"/>
  <c r="BW44" i="663"/>
  <c r="BF41" i="663"/>
  <c r="BC41" i="663"/>
  <c r="AL39" i="663"/>
  <c r="AI39" i="663"/>
  <c r="BZ37" i="663"/>
  <c r="BW37" i="663"/>
  <c r="R33" i="663"/>
  <c r="O33" i="663"/>
  <c r="AL32" i="663"/>
  <c r="AI32" i="663"/>
  <c r="BF29" i="663"/>
  <c r="BC29" i="663"/>
  <c r="AL28" i="663"/>
  <c r="AI28" i="663"/>
  <c r="R27" i="663"/>
  <c r="O27" i="663"/>
  <c r="BZ26" i="663"/>
  <c r="BW26" i="663"/>
  <c r="AL23" i="663"/>
  <c r="AI23" i="663"/>
  <c r="R22" i="663"/>
  <c r="O22" i="663"/>
  <c r="H62" i="663" s="1"/>
  <c r="BZ20" i="663"/>
  <c r="BW20" i="663"/>
  <c r="BF19" i="663"/>
  <c r="BQ12" i="663" s="1"/>
  <c r="BC19" i="663"/>
  <c r="BP45" i="663" s="1"/>
  <c r="AZ74" i="663" s="1"/>
  <c r="AO12" i="663"/>
  <c r="A12" i="663"/>
  <c r="AF8" i="663" s="1"/>
  <c r="AZ72" i="663" l="1"/>
  <c r="AZ75" i="663" s="1"/>
  <c r="CG73" i="662" l="1"/>
  <c r="CB73" i="662"/>
  <c r="CB71" i="662"/>
  <c r="CB69" i="662"/>
  <c r="BJ8" i="662"/>
  <c r="BE8" i="662"/>
  <c r="BC3" i="662"/>
  <c r="BB3" i="662"/>
  <c r="BA3" i="662"/>
  <c r="AX6" i="662"/>
  <c r="AX5" i="662"/>
  <c r="AO5" i="662"/>
  <c r="AF5" i="662"/>
  <c r="I9" i="662"/>
  <c r="Z7" i="662"/>
  <c r="S7" i="662"/>
  <c r="O7" i="662"/>
  <c r="K7" i="662"/>
  <c r="I5" i="662"/>
  <c r="A5" i="662"/>
  <c r="CJ7" i="662"/>
  <c r="CJ4" i="662"/>
  <c r="AV3" i="662" s="1"/>
  <c r="AW3" i="662" s="1"/>
  <c r="AX3" i="662" s="1"/>
  <c r="AY3" i="662" s="1"/>
  <c r="AZ71" i="662"/>
  <c r="R64" i="662"/>
  <c r="O64" i="662"/>
  <c r="R58" i="662"/>
  <c r="O58" i="662"/>
  <c r="BZ52" i="662"/>
  <c r="BW52" i="662"/>
  <c r="BZ50" i="662"/>
  <c r="BW50" i="662"/>
  <c r="R49" i="662"/>
  <c r="O49" i="662"/>
  <c r="BF47" i="662"/>
  <c r="BC47" i="662"/>
  <c r="BZ45" i="662"/>
  <c r="CK12" i="662" s="1"/>
  <c r="BW45" i="662"/>
  <c r="AL43" i="662"/>
  <c r="AI43" i="662"/>
  <c r="BF42" i="662"/>
  <c r="BC42" i="662"/>
  <c r="CT41" i="662"/>
  <c r="CQ41" i="662"/>
  <c r="R40" i="662"/>
  <c r="O40" i="662"/>
  <c r="BZ36" i="662"/>
  <c r="BW36" i="662"/>
  <c r="BF35" i="662"/>
  <c r="BC35" i="662"/>
  <c r="AL35" i="662"/>
  <c r="AI35" i="662"/>
  <c r="R35" i="662"/>
  <c r="AC12" i="662" s="1"/>
  <c r="O35" i="662"/>
  <c r="AB44" i="662" s="1"/>
  <c r="AZ70" i="662" s="1"/>
  <c r="AZ72" i="662" s="1"/>
  <c r="CT33" i="662"/>
  <c r="CQ33" i="662"/>
  <c r="R31" i="662"/>
  <c r="O31" i="662"/>
  <c r="AL30" i="662"/>
  <c r="AI30" i="662"/>
  <c r="CT29" i="662"/>
  <c r="CQ29" i="662"/>
  <c r="BZ29" i="662"/>
  <c r="BW29" i="662"/>
  <c r="BF29" i="662"/>
  <c r="BC29" i="662"/>
  <c r="R24" i="662"/>
  <c r="O24" i="662"/>
  <c r="CT22" i="662"/>
  <c r="CQ22" i="662"/>
  <c r="BZ22" i="662"/>
  <c r="BW22" i="662"/>
  <c r="CJ42" i="662" s="1"/>
  <c r="BF21" i="662"/>
  <c r="BC21" i="662"/>
  <c r="CT19" i="662"/>
  <c r="CQ19" i="662"/>
  <c r="AL19" i="662"/>
  <c r="AI19" i="662"/>
  <c r="R18" i="662"/>
  <c r="O18" i="662"/>
  <c r="AO12" i="662"/>
  <c r="A12" i="662"/>
  <c r="AF8" i="662" s="1"/>
  <c r="AR73" i="661" l="1"/>
  <c r="AM73" i="661"/>
  <c r="AM71" i="661"/>
  <c r="AM69" i="661"/>
  <c r="BJ8" i="661"/>
  <c r="BE8" i="661"/>
  <c r="BC3" i="661"/>
  <c r="BB3" i="661"/>
  <c r="BA3" i="661"/>
  <c r="AX6" i="661"/>
  <c r="AX5" i="661"/>
  <c r="AO5" i="661"/>
  <c r="AF5" i="661"/>
  <c r="I9" i="661"/>
  <c r="Z7" i="661"/>
  <c r="S7" i="661"/>
  <c r="O7" i="661"/>
  <c r="K7" i="661"/>
  <c r="I5" i="661"/>
  <c r="A5" i="661"/>
  <c r="CJ7" i="661"/>
  <c r="CJ4" i="661"/>
  <c r="AV3" i="661" s="1"/>
  <c r="AW3" i="661" s="1"/>
  <c r="AX3" i="661" s="1"/>
  <c r="AY3" i="661" s="1"/>
  <c r="BZ73" i="661"/>
  <c r="BW73" i="661"/>
  <c r="CN70" i="661" s="1"/>
  <c r="BZ60" i="661"/>
  <c r="BW60" i="661"/>
  <c r="R60" i="661"/>
  <c r="O60" i="661"/>
  <c r="AL58" i="661"/>
  <c r="AI58" i="661"/>
  <c r="BF57" i="661"/>
  <c r="BC57" i="661"/>
  <c r="CN71" i="661" s="1"/>
  <c r="AL53" i="661"/>
  <c r="AI53" i="661"/>
  <c r="CT52" i="661"/>
  <c r="CQ52" i="661"/>
  <c r="BZ52" i="661"/>
  <c r="BW52" i="661"/>
  <c r="BF50" i="661"/>
  <c r="BC50" i="661"/>
  <c r="CN69" i="661" s="1"/>
  <c r="R49" i="661"/>
  <c r="O49" i="661"/>
  <c r="CT46" i="661"/>
  <c r="CQ46" i="661"/>
  <c r="BF46" i="661"/>
  <c r="BC46" i="661"/>
  <c r="R44" i="661"/>
  <c r="O44" i="661"/>
  <c r="BZ43" i="661"/>
  <c r="BW43" i="661"/>
  <c r="AL43" i="661"/>
  <c r="AI43" i="661"/>
  <c r="CT39" i="661"/>
  <c r="CQ39" i="661"/>
  <c r="BF37" i="661"/>
  <c r="BC37" i="661"/>
  <c r="R36" i="661"/>
  <c r="AW12" i="661" s="1"/>
  <c r="O36" i="661"/>
  <c r="AL33" i="661"/>
  <c r="AI33" i="661"/>
  <c r="CT30" i="661"/>
  <c r="CQ30" i="661"/>
  <c r="BZ30" i="661"/>
  <c r="BW30" i="661"/>
  <c r="CJ53" i="661" s="1"/>
  <c r="BF27" i="661"/>
  <c r="BC27" i="661"/>
  <c r="R27" i="661"/>
  <c r="O27" i="661"/>
  <c r="CT24" i="661"/>
  <c r="CQ24" i="661"/>
  <c r="AL23" i="661"/>
  <c r="AI23" i="661"/>
  <c r="BZ22" i="661"/>
  <c r="CK12" i="661" s="1"/>
  <c r="BW22" i="661"/>
  <c r="R19" i="661"/>
  <c r="O19" i="661"/>
  <c r="AV58" i="661" s="1"/>
  <c r="BI12" i="661"/>
  <c r="A12" i="661"/>
  <c r="AF8" i="661" s="1"/>
  <c r="CN68" i="661" l="1"/>
  <c r="CN72" i="661" s="1"/>
  <c r="F87" i="660" l="1"/>
  <c r="A87" i="660"/>
  <c r="A85" i="660"/>
  <c r="A83" i="660"/>
  <c r="BJ8" i="660"/>
  <c r="BE8" i="660"/>
  <c r="BC3" i="660"/>
  <c r="BB3" i="660"/>
  <c r="BA3" i="660"/>
  <c r="AX6" i="660"/>
  <c r="AX5" i="660"/>
  <c r="AO5" i="660"/>
  <c r="AF5" i="660"/>
  <c r="I9" i="660"/>
  <c r="Z7" i="660"/>
  <c r="S7" i="660"/>
  <c r="O7" i="660"/>
  <c r="K7" i="660"/>
  <c r="I5" i="660"/>
  <c r="A5" i="660"/>
  <c r="CJ7" i="660"/>
  <c r="CJ4" i="660"/>
  <c r="AV3" i="660" s="1"/>
  <c r="AW3" i="660" s="1"/>
  <c r="AX3" i="660" s="1"/>
  <c r="AY3" i="660" s="1"/>
  <c r="BZ90" i="660"/>
  <c r="BW90" i="660"/>
  <c r="CT88" i="660"/>
  <c r="CQ88" i="660"/>
  <c r="AX86" i="660"/>
  <c r="AX83" i="660"/>
  <c r="CT79" i="660"/>
  <c r="CQ79" i="660"/>
  <c r="CT75" i="660"/>
  <c r="CQ75" i="660"/>
  <c r="AX87" i="660" s="1"/>
  <c r="BZ75" i="660"/>
  <c r="BW75" i="660"/>
  <c r="AX84" i="660" s="1"/>
  <c r="BZ73" i="660"/>
  <c r="BW73" i="660"/>
  <c r="CT67" i="660"/>
  <c r="CQ67" i="660"/>
  <c r="BZ66" i="660"/>
  <c r="BW66" i="660"/>
  <c r="R65" i="660"/>
  <c r="O65" i="660"/>
  <c r="AX85" i="660" s="1"/>
  <c r="CT63" i="660"/>
  <c r="CQ63" i="660"/>
  <c r="BF63" i="660"/>
  <c r="BC63" i="660"/>
  <c r="AL61" i="660"/>
  <c r="AI61" i="660"/>
  <c r="R60" i="660"/>
  <c r="O60" i="660"/>
  <c r="CT58" i="660"/>
  <c r="CQ58" i="660"/>
  <c r="BZ58" i="660"/>
  <c r="BW58" i="660"/>
  <c r="BF56" i="660"/>
  <c r="BC56" i="660"/>
  <c r="AX82" i="660" s="1"/>
  <c r="R55" i="660"/>
  <c r="O55" i="660"/>
  <c r="BZ54" i="660"/>
  <c r="BW54" i="660"/>
  <c r="AL51" i="660"/>
  <c r="AI51" i="660"/>
  <c r="CT50" i="660"/>
  <c r="CQ50" i="660"/>
  <c r="BZ47" i="660"/>
  <c r="CK12" i="660" s="1"/>
  <c r="BW47" i="660"/>
  <c r="BF46" i="660"/>
  <c r="BC46" i="660"/>
  <c r="AL43" i="660"/>
  <c r="AI43" i="660"/>
  <c r="R43" i="660"/>
  <c r="O43" i="660"/>
  <c r="CT41" i="660"/>
  <c r="CQ41" i="660"/>
  <c r="BF38" i="660"/>
  <c r="BC38" i="660"/>
  <c r="CT34" i="660"/>
  <c r="CQ34" i="660"/>
  <c r="AL34" i="660"/>
  <c r="AI34" i="660"/>
  <c r="R34" i="660"/>
  <c r="O34" i="660"/>
  <c r="BF31" i="660"/>
  <c r="BC31" i="660"/>
  <c r="CT29" i="660"/>
  <c r="CQ29" i="660"/>
  <c r="BF28" i="660"/>
  <c r="BC28" i="660"/>
  <c r="AL28" i="660"/>
  <c r="AI28" i="660"/>
  <c r="R27" i="660"/>
  <c r="O27" i="660"/>
  <c r="BZ25" i="660"/>
  <c r="BW25" i="660"/>
  <c r="R22" i="660"/>
  <c r="AW12" i="660" s="1"/>
  <c r="O22" i="660"/>
  <c r="AV64" i="660" s="1"/>
  <c r="BF21" i="660"/>
  <c r="BC21" i="660"/>
  <c r="AL20" i="660"/>
  <c r="AI20" i="660"/>
  <c r="BI12" i="660"/>
  <c r="A12" i="660"/>
  <c r="AF8" i="660" s="1"/>
  <c r="AX81" i="660" l="1"/>
  <c r="AX88" i="660" s="1"/>
  <c r="CJ89" i="660"/>
  <c r="CG61" i="659" l="1"/>
  <c r="CB61" i="659"/>
  <c r="CB59" i="659"/>
  <c r="CB57" i="659"/>
  <c r="BJ8" i="659"/>
  <c r="BE8" i="659"/>
  <c r="BC3" i="659"/>
  <c r="BB3" i="659"/>
  <c r="BA3" i="659"/>
  <c r="AX6" i="659"/>
  <c r="AX5" i="659"/>
  <c r="AO5" i="659"/>
  <c r="AF5" i="659"/>
  <c r="I9" i="659"/>
  <c r="Z7" i="659"/>
  <c r="S7" i="659"/>
  <c r="O7" i="659"/>
  <c r="K7" i="659"/>
  <c r="I5" i="659"/>
  <c r="A5" i="659"/>
  <c r="CJ7" i="659"/>
  <c r="CJ4" i="659"/>
  <c r="AV3" i="659" s="1"/>
  <c r="AW3" i="659" s="1"/>
  <c r="AX3" i="659" s="1"/>
  <c r="AY3" i="659" s="1"/>
  <c r="AL54" i="659"/>
  <c r="AI54" i="659"/>
  <c r="AL46" i="659"/>
  <c r="AI46" i="659"/>
  <c r="R41" i="659"/>
  <c r="O41" i="659"/>
  <c r="AL38" i="659"/>
  <c r="AI38" i="659"/>
  <c r="R35" i="659"/>
  <c r="O35" i="659"/>
  <c r="BF33" i="659"/>
  <c r="BC33" i="659"/>
  <c r="BF29" i="659"/>
  <c r="BC29" i="659"/>
  <c r="AL28" i="659"/>
  <c r="AI28" i="659"/>
  <c r="R28" i="659"/>
  <c r="O28" i="659"/>
  <c r="BF24" i="659"/>
  <c r="BC24" i="659"/>
  <c r="R21" i="659"/>
  <c r="O21" i="659"/>
  <c r="AV34" i="659" s="1"/>
  <c r="AZ54" i="659" s="1"/>
  <c r="AZ55" i="659" s="1"/>
  <c r="AW12" i="659"/>
  <c r="A12" i="659"/>
  <c r="AF8" i="659" s="1"/>
  <c r="CG80" i="658" l="1"/>
  <c r="CB80" i="658"/>
  <c r="CB78" i="658"/>
  <c r="CB76" i="658"/>
  <c r="BJ8" i="658"/>
  <c r="BE8" i="658"/>
  <c r="BC3" i="658"/>
  <c r="BB3" i="658"/>
  <c r="BA3" i="658"/>
  <c r="AX6" i="658"/>
  <c r="AX5" i="658"/>
  <c r="AO5" i="658"/>
  <c r="AF5" i="658"/>
  <c r="I9" i="658"/>
  <c r="Z7" i="658"/>
  <c r="S7" i="658"/>
  <c r="O7" i="658"/>
  <c r="K7" i="658"/>
  <c r="I5" i="658"/>
  <c r="A5" i="658"/>
  <c r="CJ7" i="658"/>
  <c r="CJ4" i="658"/>
  <c r="AV3" i="658" s="1"/>
  <c r="AW3" i="658" s="1"/>
  <c r="AX3" i="658" s="1"/>
  <c r="AY3" i="658" s="1"/>
  <c r="BF75" i="658"/>
  <c r="BC75" i="658"/>
  <c r="R74" i="658"/>
  <c r="O74" i="658"/>
  <c r="R65" i="658"/>
  <c r="O65" i="658"/>
  <c r="BF59" i="658"/>
  <c r="BC59" i="658"/>
  <c r="AB51" i="658"/>
  <c r="AL50" i="658"/>
  <c r="AI50" i="658"/>
  <c r="R48" i="658"/>
  <c r="O48" i="658"/>
  <c r="BZ45" i="658"/>
  <c r="BW45" i="658"/>
  <c r="AL44" i="658"/>
  <c r="AI44" i="658"/>
  <c r="AL41" i="658"/>
  <c r="AI41" i="658"/>
  <c r="BF36" i="658"/>
  <c r="BC36" i="658"/>
  <c r="BZ35" i="658"/>
  <c r="BW35" i="658"/>
  <c r="R33" i="658"/>
  <c r="AC12" i="658" s="1"/>
  <c r="O33" i="658"/>
  <c r="BZ24" i="658"/>
  <c r="BW24" i="658"/>
  <c r="BF19" i="658"/>
  <c r="BQ12" i="658" s="1"/>
  <c r="BC19" i="658"/>
  <c r="BP46" i="658" s="1"/>
  <c r="R19" i="658"/>
  <c r="O19" i="658"/>
  <c r="AL17" i="658"/>
  <c r="AI17" i="658"/>
  <c r="AO12" i="658"/>
  <c r="A12" i="658"/>
  <c r="AF8" i="658" s="1"/>
  <c r="BQ69" i="658" l="1"/>
  <c r="BQ70" i="658" s="1"/>
  <c r="CG68" i="657" l="1"/>
  <c r="CB68" i="657"/>
  <c r="CB66" i="657"/>
  <c r="CB64" i="657"/>
  <c r="BJ8" i="657"/>
  <c r="BE8" i="657"/>
  <c r="BC3" i="657"/>
  <c r="BB3" i="657"/>
  <c r="BA3" i="657"/>
  <c r="AX6" i="657"/>
  <c r="AX5" i="657"/>
  <c r="AO5" i="657"/>
  <c r="AF5" i="657"/>
  <c r="I9" i="657"/>
  <c r="Z7" i="657"/>
  <c r="S7" i="657"/>
  <c r="O7" i="657"/>
  <c r="K7" i="657"/>
  <c r="I5" i="657"/>
  <c r="A5" i="657"/>
  <c r="CJ7" i="657"/>
  <c r="CJ4" i="657"/>
  <c r="AV3" i="657" s="1"/>
  <c r="AW3" i="657" s="1"/>
  <c r="AX3" i="657" s="1"/>
  <c r="AY3" i="657" s="1"/>
  <c r="R60" i="657"/>
  <c r="O60" i="657"/>
  <c r="BF58" i="657"/>
  <c r="BC58" i="657"/>
  <c r="AL58" i="657"/>
  <c r="AI58" i="657"/>
  <c r="BZ56" i="657"/>
  <c r="BW56" i="657"/>
  <c r="AL52" i="657"/>
  <c r="AI52" i="657"/>
  <c r="AL48" i="657"/>
  <c r="AI48" i="657"/>
  <c r="BF47" i="657"/>
  <c r="CK12" i="657" s="1"/>
  <c r="BC47" i="657"/>
  <c r="R47" i="657"/>
  <c r="O47" i="657"/>
  <c r="AB59" i="657" s="1"/>
  <c r="CM52" i="657" s="1"/>
  <c r="CM53" i="657" s="1"/>
  <c r="BZ44" i="657"/>
  <c r="BW44" i="657"/>
  <c r="CT39" i="657"/>
  <c r="CQ39" i="657"/>
  <c r="AL37" i="657"/>
  <c r="AI37" i="657"/>
  <c r="BZ36" i="657"/>
  <c r="BW36" i="657"/>
  <c r="R36" i="657"/>
  <c r="O36" i="657"/>
  <c r="BF32" i="657"/>
  <c r="BC32" i="657"/>
  <c r="BZ31" i="657"/>
  <c r="BW31" i="657"/>
  <c r="CT23" i="657"/>
  <c r="CQ23" i="657"/>
  <c r="BZ23" i="657"/>
  <c r="BW23" i="657"/>
  <c r="BF23" i="657"/>
  <c r="BC23" i="657"/>
  <c r="CJ40" i="657" s="1"/>
  <c r="AL23" i="657"/>
  <c r="AI23" i="657"/>
  <c r="R21" i="657"/>
  <c r="AC12" i="657" s="1"/>
  <c r="O21" i="657"/>
  <c r="BZ18" i="657"/>
  <c r="BW18" i="657"/>
  <c r="AO12" i="657"/>
  <c r="A12" i="657"/>
  <c r="AF8" i="657" s="1"/>
  <c r="BO81" i="656" l="1"/>
  <c r="BJ81" i="656"/>
  <c r="BJ79" i="656"/>
  <c r="BJ77" i="656"/>
  <c r="BJ8" i="656"/>
  <c r="BE8" i="656"/>
  <c r="BC3" i="656"/>
  <c r="BB3" i="656"/>
  <c r="BA3" i="656"/>
  <c r="AX6" i="656"/>
  <c r="AX5" i="656"/>
  <c r="AO5" i="656"/>
  <c r="AF5" i="656"/>
  <c r="I9" i="656"/>
  <c r="Z7" i="656"/>
  <c r="S7" i="656"/>
  <c r="O7" i="656"/>
  <c r="K7" i="656"/>
  <c r="I5" i="656"/>
  <c r="A5" i="656"/>
  <c r="CJ7" i="656"/>
  <c r="CJ4" i="656"/>
  <c r="AV3" i="656" s="1"/>
  <c r="AW3" i="656" s="1"/>
  <c r="AX3" i="656" s="1"/>
  <c r="AY3" i="656" s="1"/>
  <c r="AX82" i="656"/>
  <c r="R72" i="656"/>
  <c r="O72" i="656"/>
  <c r="BF70" i="656"/>
  <c r="BC70" i="656"/>
  <c r="BZ67" i="656"/>
  <c r="BW67" i="656"/>
  <c r="AX83" i="656" s="1"/>
  <c r="AL67" i="656"/>
  <c r="AI67" i="656"/>
  <c r="AX79" i="656" s="1"/>
  <c r="R62" i="656"/>
  <c r="O62" i="656"/>
  <c r="BF55" i="656"/>
  <c r="BC55" i="656"/>
  <c r="AL55" i="656"/>
  <c r="AI55" i="656"/>
  <c r="R52" i="656"/>
  <c r="O52" i="656"/>
  <c r="BZ50" i="656"/>
  <c r="BW50" i="656"/>
  <c r="AL46" i="656"/>
  <c r="AI46" i="656"/>
  <c r="R41" i="656"/>
  <c r="O41" i="656"/>
  <c r="BZ40" i="656"/>
  <c r="BW40" i="656"/>
  <c r="BF40" i="656"/>
  <c r="BC40" i="656"/>
  <c r="AL40" i="656"/>
  <c r="AI40" i="656"/>
  <c r="R36" i="656"/>
  <c r="O36" i="656"/>
  <c r="AL34" i="656"/>
  <c r="AI34" i="656"/>
  <c r="AB68" i="656" s="1"/>
  <c r="BF33" i="656"/>
  <c r="BC33" i="656"/>
  <c r="AL29" i="656"/>
  <c r="AI29" i="656"/>
  <c r="BZ28" i="656"/>
  <c r="BW28" i="656"/>
  <c r="AL24" i="656"/>
  <c r="AI24" i="656"/>
  <c r="BF23" i="656"/>
  <c r="BC23" i="656"/>
  <c r="R23" i="656"/>
  <c r="AC12" i="656" s="1"/>
  <c r="O23" i="656"/>
  <c r="R19" i="656"/>
  <c r="O19" i="656"/>
  <c r="AX80" i="656" s="1"/>
  <c r="BF18" i="656"/>
  <c r="BQ12" i="656" s="1"/>
  <c r="BC18" i="656"/>
  <c r="BP68" i="656" s="1"/>
  <c r="AL17" i="656"/>
  <c r="AI17" i="656"/>
  <c r="AO12" i="656"/>
  <c r="A12" i="656"/>
  <c r="AF8" i="656" s="1"/>
  <c r="AX81" i="656" l="1"/>
  <c r="AX84" i="656" s="1"/>
  <c r="BG80" i="655" l="1"/>
  <c r="BB80" i="655"/>
  <c r="BB78" i="655"/>
  <c r="BB76" i="655"/>
  <c r="BJ8" i="655"/>
  <c r="BE8" i="655"/>
  <c r="BC3" i="655"/>
  <c r="BB3" i="655"/>
  <c r="BA3" i="655"/>
  <c r="AX6" i="655"/>
  <c r="AX5" i="655"/>
  <c r="AO5" i="655"/>
  <c r="AF5" i="655"/>
  <c r="I9" i="655"/>
  <c r="Z7" i="655"/>
  <c r="S7" i="655"/>
  <c r="O7" i="655"/>
  <c r="K7" i="655"/>
  <c r="I5" i="655"/>
  <c r="A5" i="655"/>
  <c r="CJ7" i="655"/>
  <c r="CJ4" i="655"/>
  <c r="AV3" i="655" s="1"/>
  <c r="AW3" i="655" s="1"/>
  <c r="AX3" i="655" s="1"/>
  <c r="AY3" i="655" s="1"/>
  <c r="O80" i="655"/>
  <c r="L80" i="655"/>
  <c r="AW75" i="655"/>
  <c r="AT75" i="655"/>
  <c r="AW66" i="655"/>
  <c r="AT66" i="655"/>
  <c r="BN65" i="655"/>
  <c r="BK65" i="655"/>
  <c r="O63" i="655"/>
  <c r="L63" i="655"/>
  <c r="CV62" i="655"/>
  <c r="CS62" i="655"/>
  <c r="CE58" i="655"/>
  <c r="CB58" i="655"/>
  <c r="BN57" i="655"/>
  <c r="BK57" i="655"/>
  <c r="CE56" i="655"/>
  <c r="CB56" i="655"/>
  <c r="AW56" i="655"/>
  <c r="AT56" i="655"/>
  <c r="O56" i="655"/>
  <c r="L56" i="655"/>
  <c r="CV54" i="655"/>
  <c r="CS54" i="655"/>
  <c r="BN51" i="655"/>
  <c r="BG12" i="655" s="1"/>
  <c r="BK51" i="655"/>
  <c r="AF51" i="655"/>
  <c r="AC51" i="655"/>
  <c r="CE49" i="655"/>
  <c r="CO12" i="655" s="1"/>
  <c r="CB49" i="655"/>
  <c r="BN49" i="655"/>
  <c r="BK49" i="655"/>
  <c r="AW46" i="655"/>
  <c r="AT46" i="655"/>
  <c r="O45" i="655"/>
  <c r="L45" i="655"/>
  <c r="CN69" i="655" s="1"/>
  <c r="CV44" i="655"/>
  <c r="CS44" i="655"/>
  <c r="AF43" i="655"/>
  <c r="AC43" i="655"/>
  <c r="BN41" i="655"/>
  <c r="BK41" i="655"/>
  <c r="CE36" i="655"/>
  <c r="CB36" i="655"/>
  <c r="AF35" i="655"/>
  <c r="AC35" i="655"/>
  <c r="O33" i="655"/>
  <c r="L33" i="655"/>
  <c r="CV30" i="655"/>
  <c r="CS30" i="655"/>
  <c r="BN30" i="655"/>
  <c r="BK30" i="655"/>
  <c r="AF28" i="655"/>
  <c r="AC28" i="655"/>
  <c r="CE23" i="655"/>
  <c r="CB23" i="655"/>
  <c r="CL63" i="655" s="1"/>
  <c r="AW23" i="655"/>
  <c r="AT23" i="655"/>
  <c r="BD66" i="655" s="1"/>
  <c r="O23" i="655"/>
  <c r="L23" i="655"/>
  <c r="V52" i="655" s="1"/>
  <c r="BN18" i="655"/>
  <c r="BK18" i="655"/>
  <c r="AF18" i="655"/>
  <c r="AC18" i="655"/>
  <c r="BQ12" i="655"/>
  <c r="AI12" i="655"/>
  <c r="X12" i="655"/>
  <c r="A12" i="655"/>
  <c r="AF8" i="655" s="1"/>
  <c r="CN68" i="655" l="1"/>
  <c r="CN70" i="655" s="1"/>
  <c r="AP10" i="663" l="1"/>
  <c r="AP10" i="664"/>
  <c r="AP10" i="661"/>
  <c r="AP10" i="662"/>
  <c r="AP10" i="659"/>
  <c r="AP10" i="660"/>
  <c r="AP10" i="657"/>
  <c r="AP10" i="658"/>
  <c r="AP10" i="655"/>
  <c r="AP10" i="656"/>
  <c r="AW3" i="23" l="1"/>
  <c r="AV3" i="23"/>
  <c r="BD3" i="23" l="1"/>
  <c r="CE1" i="23"/>
  <c r="AX3" i="23" s="1"/>
  <c r="AY3" i="23" s="1"/>
</calcChain>
</file>

<file path=xl/sharedStrings.xml><?xml version="1.0" encoding="utf-8"?>
<sst xmlns="http://schemas.openxmlformats.org/spreadsheetml/2006/main" count="3424" uniqueCount="2350">
  <si>
    <t>ファイル名</t>
    <rPh sb="4" eb="5">
      <t>メイ</t>
    </rPh>
    <phoneticPr fontId="1"/>
  </si>
  <si>
    <t>シート名</t>
    <rPh sb="3" eb="4">
      <t>メイ</t>
    </rPh>
    <phoneticPr fontId="1"/>
  </si>
  <si>
    <t>版名</t>
    <rPh sb="0" eb="2">
      <t>ハンメイ</t>
    </rPh>
    <phoneticPr fontId="1"/>
  </si>
  <si>
    <t>版ID</t>
    <rPh sb="0" eb="1">
      <t>ハン</t>
    </rPh>
    <phoneticPr fontId="1"/>
  </si>
  <si>
    <t>開始行</t>
    <rPh sb="0" eb="2">
      <t>カイシリョウ</t>
    </rPh>
    <rPh sb="2" eb="3">
      <t>ギョウ</t>
    </rPh>
    <phoneticPr fontId="1"/>
  </si>
  <si>
    <t>エリアNo列</t>
    <rPh sb="5" eb="6">
      <t>レツ</t>
    </rPh>
    <phoneticPr fontId="1"/>
  </si>
  <si>
    <t>部数列</t>
    <rPh sb="0" eb="3">
      <t>ブスウレツ</t>
    </rPh>
    <phoneticPr fontId="1"/>
  </si>
  <si>
    <t>チェック列</t>
    <rPh sb="4" eb="5">
      <t>レツ</t>
    </rPh>
    <phoneticPr fontId="1"/>
  </si>
  <si>
    <t>エリア1（左側の表）</t>
    <rPh sb="5" eb="7">
      <t>ヒダリガワ</t>
    </rPh>
    <rPh sb="8" eb="9">
      <t>ヒョウ</t>
    </rPh>
    <phoneticPr fontId="1"/>
  </si>
  <si>
    <t>エリア2（右側の表）</t>
    <rPh sb="5" eb="6">
      <t>ミギ</t>
    </rPh>
    <rPh sb="6" eb="7">
      <t>ヒダリガワ</t>
    </rPh>
    <rPh sb="8" eb="9">
      <t>ヒョウ</t>
    </rPh>
    <phoneticPr fontId="1"/>
  </si>
  <si>
    <t>最終行</t>
    <rPh sb="0" eb="3">
      <t>サイシュウギョウ</t>
    </rPh>
    <phoneticPr fontId="1"/>
  </si>
  <si>
    <t>定義開始行</t>
    <rPh sb="0" eb="2">
      <t>テイギ</t>
    </rPh>
    <rPh sb="2" eb="4">
      <t>カイシ</t>
    </rPh>
    <rPh sb="4" eb="5">
      <t>ギョウ</t>
    </rPh>
    <phoneticPr fontId="1"/>
  </si>
  <si>
    <t>定義終了行</t>
    <rPh sb="0" eb="2">
      <t>テイギ</t>
    </rPh>
    <rPh sb="2" eb="4">
      <t>シュウリョウ</t>
    </rPh>
    <rPh sb="4" eb="5">
      <t>ギョウ</t>
    </rPh>
    <phoneticPr fontId="1"/>
  </si>
  <si>
    <t>エリア3（右側の表）</t>
    <rPh sb="5" eb="6">
      <t>ミギ</t>
    </rPh>
    <rPh sb="6" eb="7">
      <t>ヒダリガワ</t>
    </rPh>
    <rPh sb="8" eb="9">
      <t>ヒョウ</t>
    </rPh>
    <phoneticPr fontId="1"/>
  </si>
  <si>
    <t>※太枠内をご記入ください</t>
    <rPh sb="1" eb="3">
      <t>フトワク</t>
    </rPh>
    <rPh sb="3" eb="4">
      <t>ナイ</t>
    </rPh>
    <rPh sb="6" eb="8">
      <t>キニュウ</t>
    </rPh>
    <phoneticPr fontId="7"/>
  </si>
  <si>
    <t>　※当社担当記入欄</t>
    <phoneticPr fontId="7"/>
  </si>
  <si>
    <t>　※梱包担当記入欄</t>
    <rPh sb="2" eb="4">
      <t>コンポウ</t>
    </rPh>
    <phoneticPr fontId="7"/>
  </si>
  <si>
    <t>発行日</t>
    <rPh sb="0" eb="3">
      <t>ハッコウビ</t>
    </rPh>
    <phoneticPr fontId="7"/>
  </si>
  <si>
    <t>お客様名</t>
    <phoneticPr fontId="7"/>
  </si>
  <si>
    <t>サイズ</t>
    <phoneticPr fontId="7"/>
  </si>
  <si>
    <t>地域新聞社担当</t>
    <rPh sb="0" eb="2">
      <t>チイキ</t>
    </rPh>
    <rPh sb="2" eb="5">
      <t>シンブンシャ</t>
    </rPh>
    <rPh sb="5" eb="7">
      <t>タントウ</t>
    </rPh>
    <phoneticPr fontId="7"/>
  </si>
  <si>
    <t>※ﾁﾗｼ不足時の調整ｴﾘｱ</t>
    <rPh sb="6" eb="7">
      <t>ジ</t>
    </rPh>
    <phoneticPr fontId="7"/>
  </si>
  <si>
    <t>納品方法</t>
    <phoneticPr fontId="7"/>
  </si>
  <si>
    <t xml:space="preserve">　 </t>
    <phoneticPr fontId="7"/>
  </si>
  <si>
    <t xml:space="preserve">納品済み  </t>
    <phoneticPr fontId="7"/>
  </si>
  <si>
    <t>束</t>
    <rPh sb="0" eb="1">
      <t>タバ</t>
    </rPh>
    <phoneticPr fontId="7"/>
  </si>
  <si>
    <t>→</t>
    <phoneticPr fontId="7"/>
  </si>
  <si>
    <t>伝票番号</t>
    <rPh sb="0" eb="2">
      <t>デンピョウ</t>
    </rPh>
    <rPh sb="2" eb="4">
      <t>バンゴウ</t>
    </rPh>
    <phoneticPr fontId="7"/>
  </si>
  <si>
    <t>印</t>
    <rPh sb="0" eb="1">
      <t>イン</t>
    </rPh>
    <phoneticPr fontId="7"/>
  </si>
  <si>
    <t>（No.</t>
    <phoneticPr fontId="7"/>
  </si>
  <si>
    <t>）</t>
    <phoneticPr fontId="7"/>
  </si>
  <si>
    <t>ルート便</t>
    <rPh sb="3" eb="4">
      <t>ビン</t>
    </rPh>
    <phoneticPr fontId="7"/>
  </si>
  <si>
    <t>バラ</t>
    <phoneticPr fontId="7"/>
  </si>
  <si>
    <t>総数</t>
    <rPh sb="0" eb="2">
      <t>ソウスウ</t>
    </rPh>
    <phoneticPr fontId="7"/>
  </si>
  <si>
    <t>不足</t>
    <rPh sb="0" eb="2">
      <t>フソク</t>
    </rPh>
    <phoneticPr fontId="7"/>
  </si>
  <si>
    <t>備考</t>
    <rPh sb="0" eb="2">
      <t>ビコウ</t>
    </rPh>
    <phoneticPr fontId="7"/>
  </si>
  <si>
    <t>TEL</t>
    <phoneticPr fontId="7"/>
  </si>
  <si>
    <t>-</t>
    <phoneticPr fontId="7"/>
  </si>
  <si>
    <t>（担当：</t>
    <rPh sb="1" eb="3">
      <t>タントウ</t>
    </rPh>
    <phoneticPr fontId="7"/>
  </si>
  <si>
    <t>様）</t>
    <rPh sb="0" eb="1">
      <t>サマ</t>
    </rPh>
    <phoneticPr fontId="7"/>
  </si>
  <si>
    <t>数量</t>
    <rPh sb="0" eb="2">
      <t>スウリョウ</t>
    </rPh>
    <phoneticPr fontId="7"/>
  </si>
  <si>
    <t>八</t>
    <rPh sb="0" eb="1">
      <t>ハチ</t>
    </rPh>
    <phoneticPr fontId="7"/>
  </si>
  <si>
    <t>お任せ</t>
    <rPh sb="1" eb="2">
      <t>マカ</t>
    </rPh>
    <phoneticPr fontId="7"/>
  </si>
  <si>
    <t>納品日</t>
    <rPh sb="0" eb="3">
      <t>ノウヒンビ</t>
    </rPh>
    <phoneticPr fontId="7"/>
  </si>
  <si>
    <t>納品部数</t>
    <rPh sb="0" eb="2">
      <t>ノウヒン</t>
    </rPh>
    <rPh sb="2" eb="4">
      <t>ブスウ</t>
    </rPh>
    <phoneticPr fontId="7"/>
  </si>
  <si>
    <t>チラシ名</t>
    <rPh sb="3" eb="4">
      <t>メイ</t>
    </rPh>
    <phoneticPr fontId="7"/>
  </si>
  <si>
    <t>※余りﾁﾗｼの処理方法</t>
    <rPh sb="7" eb="9">
      <t>ショリ</t>
    </rPh>
    <rPh sb="9" eb="11">
      <t>ホウホウ</t>
    </rPh>
    <phoneticPr fontId="7"/>
  </si>
  <si>
    <t>折込総数</t>
    <rPh sb="0" eb="2">
      <t>オリコミ</t>
    </rPh>
    <rPh sb="2" eb="4">
      <t>ソウスウ</t>
    </rPh>
    <phoneticPr fontId="7"/>
  </si>
  <si>
    <t>次回折込</t>
    <rPh sb="0" eb="2">
      <t>ジカイ</t>
    </rPh>
    <rPh sb="2" eb="4">
      <t>オリコミ</t>
    </rPh>
    <phoneticPr fontId="7"/>
  </si>
  <si>
    <t>残数</t>
    <rPh sb="0" eb="2">
      <t>ザンスウ</t>
    </rPh>
    <phoneticPr fontId="7"/>
  </si>
  <si>
    <t>全体</t>
    <rPh sb="0" eb="2">
      <t>ゼンタイ</t>
    </rPh>
    <phoneticPr fontId="7"/>
  </si>
  <si>
    <t>処分</t>
    <rPh sb="0" eb="2">
      <t>ショブン</t>
    </rPh>
    <phoneticPr fontId="7"/>
  </si>
  <si>
    <t>ご返却</t>
    <rPh sb="1" eb="3">
      <t>ヘンキャク</t>
    </rPh>
    <phoneticPr fontId="7"/>
  </si>
  <si>
    <t>部</t>
    <rPh sb="0" eb="1">
      <t>ブ</t>
    </rPh>
    <phoneticPr fontId="7"/>
  </si>
  <si>
    <t>エリア</t>
    <phoneticPr fontId="7"/>
  </si>
  <si>
    <t>エリア名</t>
    <rPh sb="3" eb="4">
      <t>メイ</t>
    </rPh>
    <phoneticPr fontId="7"/>
  </si>
  <si>
    <t>チェック欄</t>
    <rPh sb="4" eb="5">
      <t>ラン</t>
    </rPh>
    <phoneticPr fontId="7"/>
  </si>
  <si>
    <t>合計</t>
    <phoneticPr fontId="7"/>
  </si>
  <si>
    <t>　</t>
  </si>
  <si>
    <t>市区町村</t>
    <phoneticPr fontId="7"/>
  </si>
  <si>
    <t>桜台</t>
  </si>
  <si>
    <t>栄町</t>
  </si>
  <si>
    <t>小室</t>
  </si>
  <si>
    <t>市区町村</t>
  </si>
  <si>
    <t>部数</t>
  </si>
  <si>
    <t>表示</t>
    <phoneticPr fontId="7"/>
  </si>
  <si>
    <t>部</t>
  </si>
  <si>
    <t>合計</t>
  </si>
  <si>
    <t>※エリア部数と同数の折込をご希望の場合は『●』を、少ない部数をご希望の場合は数字を、チェック欄に入力ください。</t>
    <phoneticPr fontId="7"/>
  </si>
  <si>
    <t>花園１</t>
  </si>
  <si>
    <t>花園２</t>
  </si>
  <si>
    <t>本町</t>
  </si>
  <si>
    <t>※表示欄に「●」を入力すると、その市に
該当するエリア番号の色が変わります。</t>
    <phoneticPr fontId="7"/>
  </si>
  <si>
    <t>中央１</t>
  </si>
  <si>
    <t>中央２</t>
  </si>
  <si>
    <t>旭町１</t>
  </si>
  <si>
    <t>旭町３</t>
  </si>
  <si>
    <t>　</t>
    <phoneticPr fontId="7"/>
  </si>
  <si>
    <t>千代田</t>
  </si>
  <si>
    <t>弥生町</t>
  </si>
  <si>
    <t>八幡町</t>
  </si>
  <si>
    <t>若松</t>
  </si>
  <si>
    <t>並木</t>
  </si>
  <si>
    <t>稲荷町</t>
  </si>
  <si>
    <t>青柳</t>
  </si>
  <si>
    <t>南町１</t>
  </si>
  <si>
    <t>南町</t>
  </si>
  <si>
    <t>宮本町</t>
  </si>
  <si>
    <t>中央4</t>
  </si>
  <si>
    <t>ー</t>
    <phoneticPr fontId="1"/>
  </si>
  <si>
    <t>ヘッダ入力用シート</t>
    <rPh sb="3" eb="5">
      <t>ニュウリョク</t>
    </rPh>
    <rPh sb="5" eb="6">
      <t>ヨウ</t>
    </rPh>
    <phoneticPr fontId="7"/>
  </si>
  <si>
    <t>問合せ先</t>
    <rPh sb="0" eb="2">
      <t>トイアワ</t>
    </rPh>
    <rPh sb="3" eb="4">
      <t>サキ</t>
    </rPh>
    <phoneticPr fontId="1"/>
  </si>
  <si>
    <t>デフォルト値</t>
    <rPh sb="5" eb="6">
      <t>チ</t>
    </rPh>
    <phoneticPr fontId="1"/>
  </si>
  <si>
    <t>r</t>
    <phoneticPr fontId="1"/>
  </si>
  <si>
    <t>c</t>
    <phoneticPr fontId="1"/>
  </si>
  <si>
    <t>泉町</t>
  </si>
  <si>
    <t>千代田１</t>
  </si>
  <si>
    <t>千代田２</t>
  </si>
  <si>
    <t>千代田３</t>
  </si>
  <si>
    <t>町田折込エリア申込書.xlsx</t>
    <rPh sb="0" eb="2">
      <t>マチダ</t>
    </rPh>
    <rPh sb="2" eb="4">
      <t>オリコミ</t>
    </rPh>
    <rPh sb="7" eb="10">
      <t>モウシコミショ</t>
    </rPh>
    <phoneticPr fontId="1"/>
  </si>
  <si>
    <t>八王子折込エリア申込書.xlsx</t>
  </si>
  <si>
    <t>さいたま折込エリア申込書.xlsx</t>
    <rPh sb="4" eb="6">
      <t>オリコミ</t>
    </rPh>
    <rPh sb="9" eb="12">
      <t>モウシコミショ</t>
    </rPh>
    <phoneticPr fontId="1"/>
  </si>
  <si>
    <t>所沢折込エリア申込書.xlsx</t>
  </si>
  <si>
    <t>町田①</t>
  </si>
  <si>
    <t>町田②</t>
  </si>
  <si>
    <t>八王子①</t>
  </si>
  <si>
    <t>八王子②</t>
  </si>
  <si>
    <t>八王子③</t>
  </si>
  <si>
    <t>さいたま①</t>
  </si>
  <si>
    <t>さいたま②</t>
  </si>
  <si>
    <t>所沢①</t>
  </si>
  <si>
    <t>所沢②</t>
  </si>
  <si>
    <t>所沢③</t>
  </si>
  <si>
    <t>■町田1</t>
    <rPh sb="1" eb="3">
      <t>マチダ</t>
    </rPh>
    <phoneticPr fontId="1"/>
  </si>
  <si>
    <t>町田・大野駅周辺</t>
    <rPh sb="0" eb="2">
      <t>マチダ</t>
    </rPh>
    <rPh sb="3" eb="6">
      <t>オオノエキ</t>
    </rPh>
    <rPh sb="6" eb="8">
      <t>シュウヘン</t>
    </rPh>
    <phoneticPr fontId="1"/>
  </si>
  <si>
    <t>本町田・多摩川学園周辺</t>
    <rPh sb="0" eb="3">
      <t>ホンマチダ</t>
    </rPh>
    <rPh sb="4" eb="7">
      <t>タマガワ</t>
    </rPh>
    <rPh sb="7" eb="9">
      <t>ガクエン</t>
    </rPh>
    <rPh sb="9" eb="11">
      <t>シュウヘン</t>
    </rPh>
    <phoneticPr fontId="1"/>
  </si>
  <si>
    <t>成瀬・南町田</t>
    <rPh sb="0" eb="2">
      <t>ナルセ</t>
    </rPh>
    <rPh sb="3" eb="4">
      <t>ミナミ</t>
    </rPh>
    <rPh sb="4" eb="6">
      <t>マチダ</t>
    </rPh>
    <phoneticPr fontId="1"/>
  </si>
  <si>
    <t>■町田2</t>
    <rPh sb="1" eb="3">
      <t>マチダ</t>
    </rPh>
    <phoneticPr fontId="1"/>
  </si>
  <si>
    <t>相模原・淵野辺</t>
    <rPh sb="0" eb="3">
      <t>サガミハラ</t>
    </rPh>
    <rPh sb="4" eb="6">
      <t>フチノ</t>
    </rPh>
    <rPh sb="6" eb="7">
      <t>ヘン</t>
    </rPh>
    <phoneticPr fontId="1"/>
  </si>
  <si>
    <t>オダサガ・東林間</t>
    <rPh sb="5" eb="6">
      <t>ヒガシ</t>
    </rPh>
    <rPh sb="6" eb="7">
      <t>リン</t>
    </rPh>
    <rPh sb="7" eb="8">
      <t>アイダ</t>
    </rPh>
    <phoneticPr fontId="1"/>
  </si>
  <si>
    <t>■八王子１</t>
    <rPh sb="1" eb="4">
      <t>ハチオウジ</t>
    </rPh>
    <phoneticPr fontId="1"/>
  </si>
  <si>
    <t>八王子北版</t>
    <rPh sb="0" eb="3">
      <t>ハチオウジ</t>
    </rPh>
    <rPh sb="3" eb="4">
      <t>キタ</t>
    </rPh>
    <rPh sb="4" eb="5">
      <t>ハン</t>
    </rPh>
    <phoneticPr fontId="1"/>
  </si>
  <si>
    <t>八王子中央版</t>
    <rPh sb="0" eb="3">
      <t>ハチオウジ</t>
    </rPh>
    <rPh sb="3" eb="5">
      <t>チュウオウ</t>
    </rPh>
    <rPh sb="5" eb="6">
      <t>ハン</t>
    </rPh>
    <phoneticPr fontId="1"/>
  </si>
  <si>
    <t>■八王子２</t>
    <rPh sb="1" eb="4">
      <t>ハチオウジ</t>
    </rPh>
    <phoneticPr fontId="1"/>
  </si>
  <si>
    <t>八王子西・高尾版</t>
    <rPh sb="0" eb="3">
      <t>ハチオウジ</t>
    </rPh>
    <rPh sb="3" eb="4">
      <t>ニシ</t>
    </rPh>
    <rPh sb="5" eb="7">
      <t>タカオ</t>
    </rPh>
    <rPh sb="7" eb="8">
      <t>ハン</t>
    </rPh>
    <phoneticPr fontId="1"/>
  </si>
  <si>
    <t>八王子南版</t>
    <rPh sb="0" eb="3">
      <t>ハチオウジ</t>
    </rPh>
    <rPh sb="3" eb="4">
      <t>ミナミ</t>
    </rPh>
    <rPh sb="4" eb="5">
      <t>ハン</t>
    </rPh>
    <phoneticPr fontId="1"/>
  </si>
  <si>
    <t>■八王子３</t>
    <rPh sb="1" eb="4">
      <t>ハチオウジ</t>
    </rPh>
    <phoneticPr fontId="1"/>
  </si>
  <si>
    <t>日野版</t>
    <rPh sb="0" eb="2">
      <t>ヒノ</t>
    </rPh>
    <rPh sb="2" eb="3">
      <t>ハン</t>
    </rPh>
    <phoneticPr fontId="1"/>
  </si>
  <si>
    <t>■さいたま１</t>
    <phoneticPr fontId="1"/>
  </si>
  <si>
    <t>大宮・さいたま新都心版</t>
    <phoneticPr fontId="1"/>
  </si>
  <si>
    <t>東大宮・宮原・日進</t>
    <phoneticPr fontId="1"/>
  </si>
  <si>
    <t>■さいたま２</t>
    <phoneticPr fontId="1"/>
  </si>
  <si>
    <t>上尾伊奈版</t>
    <rPh sb="2" eb="4">
      <t>イナ</t>
    </rPh>
    <phoneticPr fontId="1"/>
  </si>
  <si>
    <t>桶川北本版</t>
    <rPh sb="2" eb="4">
      <t>キタモト</t>
    </rPh>
    <phoneticPr fontId="1"/>
  </si>
  <si>
    <t>■所沢１</t>
    <rPh sb="1" eb="3">
      <t>トコロザワ</t>
    </rPh>
    <phoneticPr fontId="1"/>
  </si>
  <si>
    <t>所沢版</t>
    <rPh sb="0" eb="2">
      <t>トコロザワ</t>
    </rPh>
    <rPh sb="2" eb="3">
      <t>ハン</t>
    </rPh>
    <phoneticPr fontId="1"/>
  </si>
  <si>
    <t>新所沢版</t>
    <rPh sb="0" eb="1">
      <t>シン</t>
    </rPh>
    <rPh sb="1" eb="3">
      <t>トコロザワ</t>
    </rPh>
    <rPh sb="3" eb="4">
      <t>ハン</t>
    </rPh>
    <phoneticPr fontId="1"/>
  </si>
  <si>
    <t>■所沢２</t>
    <rPh sb="1" eb="3">
      <t>トコロザワ</t>
    </rPh>
    <phoneticPr fontId="1"/>
  </si>
  <si>
    <t>入間・飯能版</t>
    <rPh sb="5" eb="6">
      <t>ハン</t>
    </rPh>
    <phoneticPr fontId="1"/>
  </si>
  <si>
    <t>狭山版</t>
    <rPh sb="2" eb="3">
      <t>ハン</t>
    </rPh>
    <phoneticPr fontId="1"/>
  </si>
  <si>
    <t>■所沢３</t>
    <rPh sb="1" eb="3">
      <t>トコロザワ</t>
    </rPh>
    <phoneticPr fontId="1"/>
  </si>
  <si>
    <t>川越中央版</t>
    <rPh sb="2" eb="4">
      <t>チュウオウ</t>
    </rPh>
    <rPh sb="4" eb="5">
      <t>ハン</t>
    </rPh>
    <phoneticPr fontId="1"/>
  </si>
  <si>
    <t>坂戸・鶴ヶ島版</t>
    <rPh sb="0" eb="2">
      <t>サカド</t>
    </rPh>
    <rPh sb="3" eb="6">
      <t>ツルガシマ</t>
    </rPh>
    <rPh sb="6" eb="7">
      <t>ハン</t>
    </rPh>
    <phoneticPr fontId="1"/>
  </si>
  <si>
    <t>(株)ショッパー社町田支社</t>
    <rPh sb="0" eb="3">
      <t>カブ</t>
    </rPh>
    <rPh sb="8" eb="9">
      <t>シャ</t>
    </rPh>
    <rPh sb="9" eb="11">
      <t>マチダ</t>
    </rPh>
    <rPh sb="11" eb="13">
      <t>シシャ</t>
    </rPh>
    <phoneticPr fontId="3"/>
  </si>
  <si>
    <t>tel.042-725-2251／fax.042-726-3776</t>
    <phoneticPr fontId="1"/>
  </si>
  <si>
    <t>〒194-0013</t>
    <phoneticPr fontId="1"/>
  </si>
  <si>
    <t>　　町田市原町田4-19-18
　　グリーンコート町田1階</t>
    <rPh sb="2" eb="5">
      <t>マチダシ</t>
    </rPh>
    <rPh sb="5" eb="8">
      <t>ハラマチダ</t>
    </rPh>
    <rPh sb="25" eb="27">
      <t>マチダ</t>
    </rPh>
    <rPh sb="28" eb="29">
      <t>カイ</t>
    </rPh>
    <phoneticPr fontId="3"/>
  </si>
  <si>
    <t>(株)ショッパー社八王子支社</t>
    <rPh sb="0" eb="3">
      <t>カブ</t>
    </rPh>
    <rPh sb="8" eb="9">
      <t>シャ</t>
    </rPh>
    <rPh sb="9" eb="12">
      <t>ハチオウジ</t>
    </rPh>
    <rPh sb="12" eb="14">
      <t>シシャ</t>
    </rPh>
    <phoneticPr fontId="3"/>
  </si>
  <si>
    <t>tel.042-646-7701／fax.042-645-5340</t>
    <phoneticPr fontId="1"/>
  </si>
  <si>
    <t>〒192-0083</t>
    <phoneticPr fontId="1"/>
  </si>
  <si>
    <t>　　東京都八王子市旭町12-7
　　　　　　　ＫＤＸ八王子ビル4階</t>
    <rPh sb="2" eb="5">
      <t>トウキョウト</t>
    </rPh>
    <rPh sb="5" eb="9">
      <t>ハチオウジシ</t>
    </rPh>
    <rPh sb="9" eb="11">
      <t>アサヒチョウ</t>
    </rPh>
    <rPh sb="26" eb="29">
      <t>ハチオウジ</t>
    </rPh>
    <rPh sb="32" eb="33">
      <t>カイ</t>
    </rPh>
    <phoneticPr fontId="3"/>
  </si>
  <si>
    <t>支社問合せ先</t>
    <rPh sb="0" eb="2">
      <t>シシャ</t>
    </rPh>
    <rPh sb="2" eb="4">
      <t>トイアワ</t>
    </rPh>
    <rPh sb="5" eb="6">
      <t>サキ</t>
    </rPh>
    <phoneticPr fontId="1"/>
  </si>
  <si>
    <t>(株)ショッパー社さいたま支社</t>
    <rPh sb="0" eb="3">
      <t>カブ</t>
    </rPh>
    <rPh sb="8" eb="9">
      <t>シャ</t>
    </rPh>
    <rPh sb="13" eb="15">
      <t>シシャ</t>
    </rPh>
    <phoneticPr fontId="3"/>
  </si>
  <si>
    <t>tel.048-642-1190／fax.048-644-3182</t>
    <phoneticPr fontId="1"/>
  </si>
  <si>
    <t>〒330-0843</t>
    <phoneticPr fontId="1"/>
  </si>
  <si>
    <t>さいたま市大宮区吉敷町1-135
アライ吉敷1丁目ビル６階</t>
    <rPh sb="4" eb="5">
      <t>シ</t>
    </rPh>
    <rPh sb="5" eb="8">
      <t>オオミヤク</t>
    </rPh>
    <rPh sb="8" eb="11">
      <t>キシキチョウ</t>
    </rPh>
    <rPh sb="20" eb="22">
      <t>ヨシキ</t>
    </rPh>
    <rPh sb="23" eb="25">
      <t>チョウメ</t>
    </rPh>
    <rPh sb="28" eb="29">
      <t>カイ</t>
    </rPh>
    <phoneticPr fontId="3"/>
  </si>
  <si>
    <t>折込エリア申込書　①</t>
    <phoneticPr fontId="7"/>
  </si>
  <si>
    <t>弊社担当</t>
    <rPh sb="0" eb="2">
      <t>ヘイシャ</t>
    </rPh>
    <rPh sb="2" eb="4">
      <t>タントウ</t>
    </rPh>
    <phoneticPr fontId="7"/>
  </si>
  <si>
    <t/>
  </si>
  <si>
    <t>直納</t>
    <rPh sb="0" eb="2">
      <t>チョクノウ</t>
    </rPh>
    <phoneticPr fontId="7"/>
  </si>
  <si>
    <t>.</t>
    <phoneticPr fontId="7"/>
  </si>
  <si>
    <t>町田・大野駅周辺</t>
    <rPh sb="0" eb="2">
      <t>マチダ</t>
    </rPh>
    <rPh sb="3" eb="5">
      <t>オオノ</t>
    </rPh>
    <rPh sb="5" eb="6">
      <t>エキ</t>
    </rPh>
    <rPh sb="6" eb="8">
      <t>シュウヘン</t>
    </rPh>
    <phoneticPr fontId="7"/>
  </si>
  <si>
    <t>本町田・玉川学園周辺</t>
    <rPh sb="0" eb="1">
      <t>ホン</t>
    </rPh>
    <rPh sb="1" eb="3">
      <t>マチダ</t>
    </rPh>
    <rPh sb="4" eb="6">
      <t>タマガワ</t>
    </rPh>
    <rPh sb="6" eb="8">
      <t>ガクエン</t>
    </rPh>
    <rPh sb="8" eb="10">
      <t>シュウヘン</t>
    </rPh>
    <phoneticPr fontId="7"/>
  </si>
  <si>
    <t>成瀬・南町田</t>
    <rPh sb="0" eb="2">
      <t>ナルセ</t>
    </rPh>
    <rPh sb="3" eb="4">
      <t>ミナミ</t>
    </rPh>
    <rPh sb="4" eb="6">
      <t>マチダ</t>
    </rPh>
    <phoneticPr fontId="7"/>
  </si>
  <si>
    <t>エリア№</t>
    <phoneticPr fontId="7"/>
  </si>
  <si>
    <t>チラシ数</t>
    <rPh sb="3" eb="4">
      <t>スウ</t>
    </rPh>
    <phoneticPr fontId="7"/>
  </si>
  <si>
    <t>原町田1A</t>
  </si>
  <si>
    <t>文京1</t>
  </si>
  <si>
    <t>中町1A</t>
    <phoneticPr fontId="34"/>
  </si>
  <si>
    <t>薬師台1･2</t>
  </si>
  <si>
    <t>高ヶ坂1･2B・3B</t>
    <phoneticPr fontId="34"/>
  </si>
  <si>
    <t>金森1A</t>
  </si>
  <si>
    <t>原町田1B</t>
  </si>
  <si>
    <t>文京1B</t>
  </si>
  <si>
    <t>中町1・2・3</t>
    <phoneticPr fontId="34"/>
  </si>
  <si>
    <t>薬師台2･3</t>
  </si>
  <si>
    <t>高ヶ坂2A</t>
  </si>
  <si>
    <t>金森1B</t>
  </si>
  <si>
    <t>原町田1C</t>
  </si>
  <si>
    <t>文京2</t>
  </si>
  <si>
    <t>中町1C・3A</t>
  </si>
  <si>
    <t>野津田町</t>
  </si>
  <si>
    <t>高ヶ坂2C</t>
  </si>
  <si>
    <t>金森1・2B</t>
  </si>
  <si>
    <t>原町田2</t>
  </si>
  <si>
    <t>文京2B</t>
  </si>
  <si>
    <t>中町2A</t>
    <phoneticPr fontId="34"/>
  </si>
  <si>
    <t>野津田町（薬師ヶ丘住宅）</t>
  </si>
  <si>
    <t>高ヶ坂3C</t>
    <phoneticPr fontId="34"/>
  </si>
  <si>
    <t>金森2・3</t>
  </si>
  <si>
    <t>原町田2B</t>
  </si>
  <si>
    <t>文京</t>
    <phoneticPr fontId="7"/>
  </si>
  <si>
    <t>中町4</t>
    <phoneticPr fontId="34"/>
  </si>
  <si>
    <t>薬師台・野津田町</t>
    <phoneticPr fontId="7"/>
  </si>
  <si>
    <t>高ヶ坂3･5</t>
  </si>
  <si>
    <t>金森2・7</t>
  </si>
  <si>
    <t>原町田2・3</t>
  </si>
  <si>
    <t>若松1A</t>
  </si>
  <si>
    <t>旭町1･2</t>
  </si>
  <si>
    <t>山崎1D</t>
    <phoneticPr fontId="34"/>
  </si>
  <si>
    <t>高ヶ坂4</t>
  </si>
  <si>
    <t>金森3・4・6</t>
  </si>
  <si>
    <t>原町田3・4・5</t>
  </si>
  <si>
    <t>若松1B</t>
  </si>
  <si>
    <t>旭町1･3</t>
  </si>
  <si>
    <t>山崎1(ｻﾝﾋﾙｽﾞ町田､戸建)</t>
    <phoneticPr fontId="34"/>
  </si>
  <si>
    <t>高ヶ坂6・7B</t>
  </si>
  <si>
    <t>金森4</t>
  </si>
  <si>
    <t>原町田4･5・6(ﾊﾟｰｸｻｲﾄﾞ町田含む)</t>
  </si>
  <si>
    <t>若松1・2・3</t>
  </si>
  <si>
    <t>旭町2(日東住宅)</t>
  </si>
  <si>
    <t>山崎町(ｼｰｱｲﾊｲﾂ)</t>
  </si>
  <si>
    <t>高ヶ坂7</t>
  </si>
  <si>
    <t>金森4・5・6</t>
  </si>
  <si>
    <t>原町田4・6</t>
  </si>
  <si>
    <t>若松3A</t>
    <phoneticPr fontId="34"/>
  </si>
  <si>
    <t>旭町2･3</t>
  </si>
  <si>
    <t>山崎町(山崎団地2･3街区)</t>
  </si>
  <si>
    <t>高ヶ坂団地</t>
  </si>
  <si>
    <t>金森6B</t>
  </si>
  <si>
    <t>原町田</t>
    <phoneticPr fontId="7"/>
  </si>
  <si>
    <t>若松3B</t>
    <phoneticPr fontId="34"/>
  </si>
  <si>
    <t>中町・旭町</t>
    <rPh sb="0" eb="1">
      <t>ナカ</t>
    </rPh>
    <rPh sb="1" eb="2">
      <t>マチ</t>
    </rPh>
    <phoneticPr fontId="7"/>
  </si>
  <si>
    <t>山崎町(山崎団地4･5街区)</t>
  </si>
  <si>
    <t>高ヶ坂</t>
    <phoneticPr fontId="7"/>
  </si>
  <si>
    <t>金森7A</t>
  </si>
  <si>
    <t>森野1</t>
  </si>
  <si>
    <t>若松4</t>
  </si>
  <si>
    <t>山崎町(山崎団地6･8街区、ｼｰｱｲｺｰﾄ)</t>
  </si>
  <si>
    <t>成瀬1</t>
  </si>
  <si>
    <t>金森東1</t>
  </si>
  <si>
    <t>森野1A</t>
  </si>
  <si>
    <t>若松5</t>
  </si>
  <si>
    <t>本町田(ｲｴｽｷﾘｽﾄ教会周辺)</t>
  </si>
  <si>
    <t>山崎町(山崎団地7街区)</t>
  </si>
  <si>
    <t>成瀬1･2･4･7</t>
    <phoneticPr fontId="34"/>
  </si>
  <si>
    <t>金森東1・2A</t>
  </si>
  <si>
    <t>森野1・2・5・6</t>
  </si>
  <si>
    <t>若松5・6</t>
    <rPh sb="0" eb="2">
      <t>ワカマツ</t>
    </rPh>
    <phoneticPr fontId="34"/>
  </si>
  <si>
    <t>本町田(ｺｲﾝ洗車場)</t>
  </si>
  <si>
    <t>山崎町(都営山崎、第２都営)</t>
  </si>
  <si>
    <t>成瀬3</t>
  </si>
  <si>
    <t>金森東2B・3B</t>
  </si>
  <si>
    <t>森野2</t>
  </si>
  <si>
    <t>若松6</t>
  </si>
  <si>
    <t>本町田(みどりが丘住宅)</t>
  </si>
  <si>
    <t>山崎町A</t>
  </si>
  <si>
    <t>成瀬4･5</t>
    <phoneticPr fontId="7"/>
  </si>
  <si>
    <t>金森東3・4A</t>
  </si>
  <si>
    <t>森野3</t>
  </si>
  <si>
    <t>本町田(小田急住宅、ホタルヶ丘)</t>
    <phoneticPr fontId="7"/>
  </si>
  <si>
    <t>成瀬6･7</t>
  </si>
  <si>
    <t>金森東3・4B</t>
  </si>
  <si>
    <t>森野4A</t>
  </si>
  <si>
    <t>古淵1</t>
  </si>
  <si>
    <t>本町田(団地裏より町高裏)</t>
  </si>
  <si>
    <t>山崎町C</t>
  </si>
  <si>
    <t>成瀬7</t>
  </si>
  <si>
    <t>金森東4</t>
  </si>
  <si>
    <t>森野4B</t>
  </si>
  <si>
    <t>古淵2</t>
  </si>
  <si>
    <t>本町田(みはらしの丘)</t>
  </si>
  <si>
    <t>山崎町D</t>
    <phoneticPr fontId="7"/>
  </si>
  <si>
    <t>成瀬7･8</t>
  </si>
  <si>
    <t>金森・金森東</t>
    <phoneticPr fontId="34"/>
  </si>
  <si>
    <t>森野4・5・6</t>
  </si>
  <si>
    <t>古淵3・5</t>
  </si>
  <si>
    <t>本町田(日向台住宅)</t>
  </si>
  <si>
    <t>山崎町</t>
  </si>
  <si>
    <t>西成瀬1A</t>
  </si>
  <si>
    <t>小川（グランセリーナ）</t>
  </si>
  <si>
    <t>森野5B</t>
  </si>
  <si>
    <t>古淵4</t>
  </si>
  <si>
    <t>本町田(八千代からあいの、ﾃﾆｽｺｰﾄ)</t>
  </si>
  <si>
    <t>木曽東1(都営木曽森野ｱﾊﾟｰﾄ)</t>
  </si>
  <si>
    <t>西成瀬1B</t>
  </si>
  <si>
    <t>小川１</t>
  </si>
  <si>
    <t>森野</t>
  </si>
  <si>
    <t>古淵4（桧台住宅）</t>
  </si>
  <si>
    <t>本町田(本町田バス停～ひなた村ﾊﾞｽ停)</t>
  </si>
  <si>
    <t>木曽東1A</t>
  </si>
  <si>
    <t>西成瀬1･2･3</t>
  </si>
  <si>
    <t>小川1･2</t>
  </si>
  <si>
    <t>上鶴間本町1・2</t>
  </si>
  <si>
    <t>古淵5･6</t>
  </si>
  <si>
    <t>本町田(木曽住宅ﾊ･ﾎ･ﾆ号棟)戸建</t>
    <phoneticPr fontId="7"/>
  </si>
  <si>
    <t>木曽東1B</t>
  </si>
  <si>
    <t>西成瀬2A</t>
  </si>
  <si>
    <t>小川１・2(町田コープタウン)</t>
  </si>
  <si>
    <t>上鶴間本町2</t>
  </si>
  <si>
    <t>古淵</t>
    <phoneticPr fontId="7"/>
  </si>
  <si>
    <t>本町田(木曽住宅ﾎ号棟)</t>
    <phoneticPr fontId="7"/>
  </si>
  <si>
    <t>木曽東2・3A</t>
  </si>
  <si>
    <t>西成瀬2･3</t>
  </si>
  <si>
    <t>小川1・3･4</t>
    <phoneticPr fontId="7"/>
  </si>
  <si>
    <t>上鶴間本町3･4･5</t>
  </si>
  <si>
    <t>東大沼1</t>
    <phoneticPr fontId="7"/>
  </si>
  <si>
    <t>本町田（木曽住宅ﾎ･ﾄ号棟)</t>
    <phoneticPr fontId="7"/>
  </si>
  <si>
    <t>木曽東3B</t>
  </si>
  <si>
    <t>成瀬・西成瀬</t>
  </si>
  <si>
    <t>小川2</t>
  </si>
  <si>
    <t>上鶴間本町4A</t>
  </si>
  <si>
    <t>東大沼1・2</t>
  </si>
  <si>
    <t>本町田（木曽住宅ﾊ号棟)</t>
  </si>
  <si>
    <t>木曽東4</t>
  </si>
  <si>
    <t>成瀬が丘1</t>
  </si>
  <si>
    <t>小川2A</t>
  </si>
  <si>
    <t>上鶴間本町4B</t>
  </si>
  <si>
    <t>東大沼2</t>
  </si>
  <si>
    <t>本町田(弥生が丘)</t>
  </si>
  <si>
    <t>木曽東4A</t>
  </si>
  <si>
    <t>成瀬が丘1Ａ</t>
  </si>
  <si>
    <t>小川2B</t>
  </si>
  <si>
    <t>上鶴間本町4・5・6A</t>
  </si>
  <si>
    <t>東大沼2・3</t>
  </si>
  <si>
    <t>本町田1街区</t>
  </si>
  <si>
    <t>木曽東4（木曽住宅イ）</t>
  </si>
  <si>
    <t>成瀬が丘2</t>
  </si>
  <si>
    <t>小川2・3</t>
  </si>
  <si>
    <t>上鶴間本町4・6</t>
  </si>
  <si>
    <t>東大沼3</t>
  </si>
  <si>
    <t>本町田2街区</t>
  </si>
  <si>
    <t>木曽東4（木曽住宅イ、ロ）</t>
  </si>
  <si>
    <t>成瀬が丘2･3</t>
  </si>
  <si>
    <t>小川3･4A</t>
  </si>
  <si>
    <t>上鶴間本町5B</t>
  </si>
  <si>
    <t>東大沼4</t>
  </si>
  <si>
    <t>本町田(ひまわり児童遊園)</t>
  </si>
  <si>
    <t>木曽東4（木曽団地グラウンド）</t>
    <rPh sb="7" eb="9">
      <t>ダンチ</t>
    </rPh>
    <phoneticPr fontId="7"/>
  </si>
  <si>
    <t>成瀬が丘3</t>
  </si>
  <si>
    <t>小川A</t>
  </si>
  <si>
    <t>上鶴間本町7</t>
    <phoneticPr fontId="34"/>
  </si>
  <si>
    <t>東大沼4A</t>
  </si>
  <si>
    <t>本町田住宅(イ号棟)</t>
    <rPh sb="3" eb="5">
      <t>ジュウタク</t>
    </rPh>
    <rPh sb="7" eb="8">
      <t>ゴウ</t>
    </rPh>
    <rPh sb="8" eb="9">
      <t>トウ</t>
    </rPh>
    <phoneticPr fontId="7"/>
  </si>
  <si>
    <t>木曽東</t>
  </si>
  <si>
    <t>成瀬が丘3A</t>
  </si>
  <si>
    <t>小川C</t>
  </si>
  <si>
    <t>上鶴間本町8・9A</t>
    <phoneticPr fontId="34"/>
  </si>
  <si>
    <t>東大沼</t>
  </si>
  <si>
    <t>本町田住宅(ﾛ号棟)</t>
    <rPh sb="7" eb="8">
      <t>ゴウ</t>
    </rPh>
    <rPh sb="8" eb="9">
      <t>トウ</t>
    </rPh>
    <phoneticPr fontId="7"/>
  </si>
  <si>
    <t>木曽西1A</t>
  </si>
  <si>
    <t>南成瀬1</t>
  </si>
  <si>
    <t>小川D</t>
  </si>
  <si>
    <t>上鶴間本町8・9B</t>
    <phoneticPr fontId="34"/>
  </si>
  <si>
    <t>西大沼1</t>
  </si>
  <si>
    <t>本町田(久美堂本町田店向かい)</t>
    <rPh sb="4" eb="6">
      <t>ヒサミ</t>
    </rPh>
    <rPh sb="6" eb="7">
      <t>ドウ</t>
    </rPh>
    <rPh sb="7" eb="10">
      <t>ホンマチダ</t>
    </rPh>
    <rPh sb="10" eb="11">
      <t>ミセ</t>
    </rPh>
    <rPh sb="11" eb="12">
      <t>ム</t>
    </rPh>
    <phoneticPr fontId="34"/>
  </si>
  <si>
    <t>木曽西1･2</t>
    <phoneticPr fontId="34"/>
  </si>
  <si>
    <t>南成瀬1(公団成瀬駅前ハイツ)</t>
  </si>
  <si>
    <t>小川</t>
  </si>
  <si>
    <t>上鶴間本町</t>
    <phoneticPr fontId="7"/>
  </si>
  <si>
    <t>西大沼1A</t>
  </si>
  <si>
    <t>本町田</t>
  </si>
  <si>
    <t>木曽西2B</t>
    <phoneticPr fontId="34"/>
  </si>
  <si>
    <t>南成瀬2</t>
  </si>
  <si>
    <t>つくし野１A</t>
  </si>
  <si>
    <t>上鶴間１</t>
  </si>
  <si>
    <t>西大沼2A</t>
  </si>
  <si>
    <t>南大谷</t>
  </si>
  <si>
    <t>木曽西3･4</t>
  </si>
  <si>
    <t>南成瀬3･4</t>
  </si>
  <si>
    <t>つくし野1B</t>
  </si>
  <si>
    <t>上鶴間1･2</t>
  </si>
  <si>
    <t>西大沼2B</t>
  </si>
  <si>
    <t>南大谷(南大谷アパート)</t>
    <rPh sb="4" eb="7">
      <t>ミナミオオヤ</t>
    </rPh>
    <phoneticPr fontId="34"/>
  </si>
  <si>
    <t>木曽西4(木曽交差点より)</t>
  </si>
  <si>
    <t>南成瀬5</t>
  </si>
  <si>
    <t>つくし野2</t>
  </si>
  <si>
    <t>上鶴間2･3･4</t>
  </si>
  <si>
    <t>西大沼2・3</t>
  </si>
  <si>
    <t>南大谷(ユニヴェルシオール）</t>
  </si>
  <si>
    <t>木曽西5</t>
  </si>
  <si>
    <t>南成瀬6･7</t>
  </si>
  <si>
    <t>つくし野3</t>
  </si>
  <si>
    <t>上鶴間4</t>
    <phoneticPr fontId="34"/>
  </si>
  <si>
    <t>西大沼3・4</t>
  </si>
  <si>
    <t>南大谷(町田第二中学校)</t>
    <rPh sb="4" eb="6">
      <t>マチダ</t>
    </rPh>
    <rPh sb="6" eb="7">
      <t>ダイ</t>
    </rPh>
    <rPh sb="7" eb="8">
      <t>２</t>
    </rPh>
    <rPh sb="8" eb="11">
      <t>チュウガッコウ</t>
    </rPh>
    <phoneticPr fontId="34"/>
  </si>
  <si>
    <t>木曽西5(ﾐｻﾜｺﾞﾙﾌより西木曽)</t>
  </si>
  <si>
    <t>成瀬が丘・南成瀬</t>
  </si>
  <si>
    <t>つくし野4</t>
  </si>
  <si>
    <t>上鶴間4B</t>
    <phoneticPr fontId="34"/>
  </si>
  <si>
    <t>西大沼5</t>
  </si>
  <si>
    <t>南大谷(町田第六小学校裏)</t>
    <rPh sb="4" eb="6">
      <t>マチダ</t>
    </rPh>
    <rPh sb="6" eb="7">
      <t>ダイ</t>
    </rPh>
    <rPh sb="7" eb="8">
      <t>６</t>
    </rPh>
    <rPh sb="8" eb="11">
      <t>ショウガッコウ</t>
    </rPh>
    <rPh sb="11" eb="12">
      <t>ウラ</t>
    </rPh>
    <phoneticPr fontId="34"/>
  </si>
  <si>
    <t>木曽西</t>
  </si>
  <si>
    <t>成瀬台1</t>
  </si>
  <si>
    <t>南つくし野1</t>
  </si>
  <si>
    <t>上鶴間4･5</t>
  </si>
  <si>
    <t>西大沼</t>
  </si>
  <si>
    <t>南大谷(小田急線～三徳本町田店)</t>
    <rPh sb="4" eb="8">
      <t>オダキュウセン</t>
    </rPh>
    <rPh sb="9" eb="10">
      <t>サン</t>
    </rPh>
    <rPh sb="10" eb="11">
      <t>トク</t>
    </rPh>
    <rPh sb="11" eb="14">
      <t>ホンマチダ</t>
    </rPh>
    <rPh sb="14" eb="15">
      <t>テン</t>
    </rPh>
    <phoneticPr fontId="34"/>
  </si>
  <si>
    <t>木曽町</t>
  </si>
  <si>
    <t>成瀬台2</t>
  </si>
  <si>
    <t>南つくし野1･2</t>
  </si>
  <si>
    <t>上鶴間5(ﾙﾈ)･6</t>
  </si>
  <si>
    <t>合計</t>
    <rPh sb="0" eb="2">
      <t>ゴウケイ</t>
    </rPh>
    <phoneticPr fontId="34"/>
  </si>
  <si>
    <t>南大谷(南大谷小､中学校)</t>
    <rPh sb="4" eb="5">
      <t>ミナミ</t>
    </rPh>
    <rPh sb="5" eb="7">
      <t>オオヤ</t>
    </rPh>
    <rPh sb="7" eb="8">
      <t>ショウ</t>
    </rPh>
    <rPh sb="9" eb="12">
      <t>チュウガッコウ</t>
    </rPh>
    <phoneticPr fontId="34"/>
  </si>
  <si>
    <t>成瀬台2A</t>
  </si>
  <si>
    <t>南つくし野1･3･4</t>
  </si>
  <si>
    <t>上鶴間6</t>
  </si>
  <si>
    <t>南大谷(神社前～埴の丘公園)</t>
    <rPh sb="4" eb="6">
      <t>ジンジャ</t>
    </rPh>
    <rPh sb="6" eb="7">
      <t>マエ</t>
    </rPh>
    <rPh sb="8" eb="9">
      <t>ハニ</t>
    </rPh>
    <rPh sb="10" eb="11">
      <t>オカ</t>
    </rPh>
    <rPh sb="11" eb="13">
      <t>コウエン</t>
    </rPh>
    <phoneticPr fontId="34"/>
  </si>
  <si>
    <t>忠生1A・3A</t>
  </si>
  <si>
    <t>成瀬台2B</t>
  </si>
  <si>
    <t>南つくし野2</t>
  </si>
  <si>
    <t>上鶴間7</t>
  </si>
  <si>
    <t>南大谷(大谷原バス停北)</t>
    <rPh sb="4" eb="6">
      <t>オオタニ</t>
    </rPh>
    <rPh sb="6" eb="7">
      <t>ハラ</t>
    </rPh>
    <rPh sb="9" eb="10">
      <t>テイ</t>
    </rPh>
    <rPh sb="10" eb="11">
      <t>キタ</t>
    </rPh>
    <phoneticPr fontId="34"/>
  </si>
  <si>
    <t>忠生1B・2B</t>
  </si>
  <si>
    <t>成瀬台3</t>
    <phoneticPr fontId="7"/>
  </si>
  <si>
    <t>つくし野・南つくし野</t>
  </si>
  <si>
    <t>上鶴間7・8</t>
  </si>
  <si>
    <t>忠生2</t>
  </si>
  <si>
    <t>成瀬台4</t>
    <phoneticPr fontId="7"/>
  </si>
  <si>
    <t>上鶴間</t>
    <rPh sb="0" eb="3">
      <t>カミツルマ</t>
    </rPh>
    <phoneticPr fontId="7"/>
  </si>
  <si>
    <t>玉川学園1</t>
  </si>
  <si>
    <t>忠生3B</t>
  </si>
  <si>
    <t>成瀬台</t>
  </si>
  <si>
    <t>鵜野森(グリーンハイツ他)</t>
  </si>
  <si>
    <t>忠生4C</t>
  </si>
  <si>
    <t>東玉川学園1･2</t>
  </si>
  <si>
    <t>南町田1･2A</t>
    <rPh sb="0" eb="1">
      <t>ミナミ</t>
    </rPh>
    <rPh sb="1" eb="3">
      <t>マチダ</t>
    </rPh>
    <phoneticPr fontId="34"/>
  </si>
  <si>
    <t>鵜野森1</t>
  </si>
  <si>
    <t>玉川学園1･2･3</t>
  </si>
  <si>
    <t>忠生</t>
    <phoneticPr fontId="7"/>
  </si>
  <si>
    <t>東玉川学園</t>
    <phoneticPr fontId="7"/>
  </si>
  <si>
    <t>鵜野森1A</t>
    <phoneticPr fontId="7"/>
  </si>
  <si>
    <t>玉川学園2･5</t>
  </si>
  <si>
    <t>根岸町</t>
    <rPh sb="0" eb="3">
      <t>ネギシチョウ</t>
    </rPh>
    <phoneticPr fontId="34"/>
  </si>
  <si>
    <t>鵜野森1・2</t>
  </si>
  <si>
    <t>玉川学園3</t>
  </si>
  <si>
    <t>根岸1A・2A</t>
    <phoneticPr fontId="34"/>
  </si>
  <si>
    <t>南町田5（ガーデンセシア）</t>
    <rPh sb="0" eb="1">
      <t>ミナミ</t>
    </rPh>
    <rPh sb="1" eb="3">
      <t>マチダ</t>
    </rPh>
    <phoneticPr fontId="34"/>
  </si>
  <si>
    <t>鵜野森2・3</t>
  </si>
  <si>
    <t>玉川学園4A</t>
  </si>
  <si>
    <t>根岸1B・2B</t>
    <phoneticPr fontId="34"/>
  </si>
  <si>
    <t>鶴間1･2</t>
    <phoneticPr fontId="34"/>
  </si>
  <si>
    <t>鵜野森2・3A</t>
    <phoneticPr fontId="34"/>
  </si>
  <si>
    <t>玉川学園5･6</t>
  </si>
  <si>
    <t>図師町A（ライオンズガーデン）</t>
  </si>
  <si>
    <t>南町田・鶴間</t>
    <rPh sb="0" eb="3">
      <t>ミナミマチダ</t>
    </rPh>
    <rPh sb="4" eb="6">
      <t>ツルマ</t>
    </rPh>
    <phoneticPr fontId="7"/>
  </si>
  <si>
    <t>鵜野森</t>
    <phoneticPr fontId="7"/>
  </si>
  <si>
    <t>玉川学園7</t>
    <phoneticPr fontId="7"/>
  </si>
  <si>
    <t>図師町B</t>
    <phoneticPr fontId="34"/>
  </si>
  <si>
    <t>相模大野1・2</t>
  </si>
  <si>
    <t>玉川学園8</t>
    <phoneticPr fontId="7"/>
  </si>
  <si>
    <t>図師町C</t>
    <phoneticPr fontId="34"/>
  </si>
  <si>
    <t>相模大野3</t>
  </si>
  <si>
    <t>玉川学園</t>
    <phoneticPr fontId="7"/>
  </si>
  <si>
    <t>図師町D</t>
    <phoneticPr fontId="34"/>
  </si>
  <si>
    <t>相模大野3(Bono相模大野)</t>
  </si>
  <si>
    <t>金井1</t>
  </si>
  <si>
    <t>根岸町・図師町</t>
    <phoneticPr fontId="7"/>
  </si>
  <si>
    <t>相模大野4</t>
  </si>
  <si>
    <t>金井2</t>
  </si>
  <si>
    <t>料金表</t>
    <rPh sb="0" eb="2">
      <t>リョウキン</t>
    </rPh>
    <rPh sb="2" eb="3">
      <t>ヒョウ</t>
    </rPh>
    <phoneticPr fontId="7"/>
  </si>
  <si>
    <t>相模大野4・5</t>
  </si>
  <si>
    <t>金井3</t>
    <phoneticPr fontId="7"/>
  </si>
  <si>
    <t>サイズ</t>
  </si>
  <si>
    <t>単価（円）</t>
    <rPh sb="3" eb="4">
      <t>エン</t>
    </rPh>
    <phoneticPr fontId="7"/>
  </si>
  <si>
    <t>町田市</t>
    <rPh sb="0" eb="3">
      <t>マチダシ</t>
    </rPh>
    <phoneticPr fontId="7"/>
  </si>
  <si>
    <t>金井6</t>
    <phoneticPr fontId="34"/>
  </si>
  <si>
    <t>B5以下</t>
  </si>
  <si>
    <t>相模原市南区</t>
    <rPh sb="0" eb="4">
      <t>サガミハラシ</t>
    </rPh>
    <rPh sb="4" eb="6">
      <t>ミナミク</t>
    </rPh>
    <phoneticPr fontId="7"/>
  </si>
  <si>
    <t>相模大野4・6B</t>
  </si>
  <si>
    <t>金井7</t>
    <phoneticPr fontId="34"/>
  </si>
  <si>
    <t>A4/B4</t>
  </si>
  <si>
    <t>相模大野5</t>
  </si>
  <si>
    <t>金井町Ａ</t>
  </si>
  <si>
    <t>A3/B3</t>
  </si>
  <si>
    <t>相模大野6A</t>
  </si>
  <si>
    <t>金井町B</t>
    <phoneticPr fontId="7"/>
  </si>
  <si>
    <t>※厚紙は2割増。税抜</t>
  </si>
  <si>
    <t>相模大野6B</t>
  </si>
  <si>
    <t>金井町3街区</t>
  </si>
  <si>
    <t>相模大野6C</t>
  </si>
  <si>
    <t>金井・金井町</t>
  </si>
  <si>
    <t>チラシお申込・お問合せ先</t>
    <rPh sb="4" eb="6">
      <t>モウシコミ</t>
    </rPh>
    <rPh sb="8" eb="10">
      <t>トイアワ</t>
    </rPh>
    <rPh sb="11" eb="12">
      <t>サキ</t>
    </rPh>
    <phoneticPr fontId="34"/>
  </si>
  <si>
    <t>相模大野6D</t>
  </si>
  <si>
    <t>相模大野7</t>
  </si>
  <si>
    <t>※現在、ショッパー本紙増部中に伴い、発行週によっては当月エリア表に記載している配布数が増えることがあります。</t>
    <phoneticPr fontId="34"/>
  </si>
  <si>
    <t>納品先</t>
    <rPh sb="0" eb="2">
      <t>ノウヒン</t>
    </rPh>
    <rPh sb="2" eb="3">
      <t>サキ</t>
    </rPh>
    <phoneticPr fontId="7"/>
  </si>
  <si>
    <t>相模大野7･8･9</t>
  </si>
  <si>
    <t>　　その際は、本紙増部分に限り、チラシが折り込まれないことがありますのでご了承ください。</t>
    <phoneticPr fontId="34"/>
  </si>
  <si>
    <t>相模大野8</t>
  </si>
  <si>
    <t>※エリア部数と同数の折込をご希望の場合は『●』を、少ない部数をご希望の場合は数字を、チェック欄に入力ください。</t>
    <phoneticPr fontId="34"/>
  </si>
  <si>
    <t>〒194-0005</t>
    <phoneticPr fontId="7"/>
  </si>
  <si>
    <t>相模大野9</t>
  </si>
  <si>
    <t>※水・木・金曜の3日間で配布となります。(時期によっては変則発行になる場合がございます。詳しくはお問合せください）</t>
  </si>
  <si>
    <t>東京都町田市南町田3-34-48
ポストウェイ　神奈川支店</t>
    <rPh sb="0" eb="3">
      <t>トウキョウト</t>
    </rPh>
    <rPh sb="3" eb="6">
      <t>マチダシ</t>
    </rPh>
    <rPh sb="6" eb="7">
      <t>ミナミ</t>
    </rPh>
    <rPh sb="7" eb="9">
      <t>マチダ</t>
    </rPh>
    <phoneticPr fontId="7"/>
  </si>
  <si>
    <t>相模大野</t>
  </si>
  <si>
    <t>※配送品質保持の為に、1エリアの折込部数は200部以上でご依頼ください（200部未満エリアは除く）</t>
    <phoneticPr fontId="7"/>
  </si>
  <si>
    <t>※配布部数はエリア内にある実際の世帯数と一致しない場合がございます。</t>
    <phoneticPr fontId="34"/>
  </si>
  <si>
    <t>※お申込は、発行を希望される前週の木曜日17：00までにお願い致します。</t>
  </si>
  <si>
    <t>tel.042-799-8931</t>
    <phoneticPr fontId="7"/>
  </si>
  <si>
    <t>※チラシ納品は、発行を希望される前週の金曜日12：00までに右記納品先までお願い致します。</t>
    <rPh sb="19" eb="20">
      <t>キン</t>
    </rPh>
    <phoneticPr fontId="7"/>
  </si>
  <si>
    <t>★こちらの申込書は当社ホームページからもご出力頂けます。 http://www.shopper.jp</t>
    <phoneticPr fontId="7"/>
  </si>
  <si>
    <t>折込エリア申込書　②</t>
    <phoneticPr fontId="7"/>
  </si>
  <si>
    <t>相模原・淵野辺</t>
    <rPh sb="0" eb="3">
      <t>サガミハラ</t>
    </rPh>
    <rPh sb="4" eb="7">
      <t>フチノベ</t>
    </rPh>
    <phoneticPr fontId="7"/>
  </si>
  <si>
    <t>オダサガ・東林間</t>
    <rPh sb="5" eb="6">
      <t>ヒガシ</t>
    </rPh>
    <rPh sb="6" eb="8">
      <t>リンカン</t>
    </rPh>
    <phoneticPr fontId="7"/>
  </si>
  <si>
    <t>相模原1・2</t>
    <phoneticPr fontId="7"/>
  </si>
  <si>
    <t>高根1・2</t>
  </si>
  <si>
    <t>御園1</t>
  </si>
  <si>
    <t>相模が丘1</t>
  </si>
  <si>
    <t>相模原3・7</t>
    <phoneticPr fontId="7"/>
  </si>
  <si>
    <t>弥栄1･2</t>
    <phoneticPr fontId="7"/>
  </si>
  <si>
    <t>御園2</t>
  </si>
  <si>
    <t>相模が丘1A</t>
  </si>
  <si>
    <t>相模原4・5</t>
  </si>
  <si>
    <t>由野台1・2</t>
  </si>
  <si>
    <t>御園3・5</t>
  </si>
  <si>
    <t>相模が丘1B</t>
  </si>
  <si>
    <t>相模原6</t>
  </si>
  <si>
    <t>高根・弥栄・由野台</t>
    <phoneticPr fontId="7"/>
  </si>
  <si>
    <t>御園4</t>
  </si>
  <si>
    <t>相模が丘1C</t>
  </si>
  <si>
    <t>相模原8</t>
  </si>
  <si>
    <t>大野台1</t>
  </si>
  <si>
    <t>御園</t>
    <phoneticPr fontId="7"/>
  </si>
  <si>
    <t>相模が丘1D</t>
    <phoneticPr fontId="34"/>
  </si>
  <si>
    <t>相模原</t>
    <phoneticPr fontId="34"/>
  </si>
  <si>
    <t>大野台2・5</t>
  </si>
  <si>
    <t>旭町A</t>
    <phoneticPr fontId="34"/>
  </si>
  <si>
    <t>相模が丘1E</t>
    <phoneticPr fontId="34"/>
  </si>
  <si>
    <t>氷川町</t>
    <rPh sb="0" eb="3">
      <t>ヒカワチョウ</t>
    </rPh>
    <phoneticPr fontId="34"/>
  </si>
  <si>
    <t>大野台3</t>
  </si>
  <si>
    <t>旭町B</t>
    <phoneticPr fontId="34"/>
  </si>
  <si>
    <t>相模が丘2･5</t>
    <phoneticPr fontId="34"/>
  </si>
  <si>
    <t>すすきの町</t>
    <rPh sb="4" eb="5">
      <t>チョウ</t>
    </rPh>
    <phoneticPr fontId="34"/>
  </si>
  <si>
    <t>大野台4</t>
  </si>
  <si>
    <t>栄町</t>
    <phoneticPr fontId="34"/>
  </si>
  <si>
    <t>相模が丘2･3･4</t>
  </si>
  <si>
    <t>向陽町</t>
    <rPh sb="0" eb="1">
      <t>ムカイ</t>
    </rPh>
    <rPh sb="1" eb="2">
      <t>ヨウ</t>
    </rPh>
    <rPh sb="2" eb="3">
      <t>マチ</t>
    </rPh>
    <phoneticPr fontId="34"/>
  </si>
  <si>
    <t>大野台6</t>
  </si>
  <si>
    <t>豊町</t>
    <phoneticPr fontId="34"/>
  </si>
  <si>
    <t>相模が丘3</t>
  </si>
  <si>
    <t>氷川町･すすきの町・向陽町</t>
    <rPh sb="0" eb="2">
      <t>ヒカワ</t>
    </rPh>
    <rPh sb="2" eb="3">
      <t>マチ</t>
    </rPh>
    <rPh sb="8" eb="9">
      <t>マチ</t>
    </rPh>
    <rPh sb="10" eb="13">
      <t>コウヨウチョウ</t>
    </rPh>
    <phoneticPr fontId="34"/>
  </si>
  <si>
    <t>大野台7・8</t>
  </si>
  <si>
    <t>旭町・栄町・豊町</t>
    <phoneticPr fontId="7"/>
  </si>
  <si>
    <t>相模が丘4A</t>
  </si>
  <si>
    <t>清新1</t>
    <phoneticPr fontId="34"/>
  </si>
  <si>
    <t>大野台</t>
  </si>
  <si>
    <t>南台1</t>
  </si>
  <si>
    <t>相模が丘4B</t>
  </si>
  <si>
    <t>清新2</t>
    <phoneticPr fontId="34"/>
  </si>
  <si>
    <t>東淵野辺1・2</t>
    <phoneticPr fontId="7"/>
  </si>
  <si>
    <t>南台2･4</t>
    <phoneticPr fontId="34"/>
  </si>
  <si>
    <t>相模が丘5B</t>
  </si>
  <si>
    <t>清新3・7・8</t>
    <phoneticPr fontId="34"/>
  </si>
  <si>
    <t>東淵野辺3</t>
    <phoneticPr fontId="7"/>
  </si>
  <si>
    <t>南台3</t>
  </si>
  <si>
    <t>相模が丘5･6</t>
  </si>
  <si>
    <t>清新4</t>
    <phoneticPr fontId="34"/>
  </si>
  <si>
    <t>東淵野辺4</t>
  </si>
  <si>
    <t>南台4</t>
  </si>
  <si>
    <t>相模が丘6</t>
  </si>
  <si>
    <t>清新5・6</t>
  </si>
  <si>
    <t>東淵野辺5</t>
  </si>
  <si>
    <t>南台4・5</t>
  </si>
  <si>
    <t>相模が丘</t>
  </si>
  <si>
    <t>中央1</t>
  </si>
  <si>
    <t>東淵野辺</t>
    <phoneticPr fontId="7"/>
  </si>
  <si>
    <t>南台5・6</t>
  </si>
  <si>
    <t>相南1A</t>
  </si>
  <si>
    <t>中央2</t>
  </si>
  <si>
    <t>共和1・4</t>
  </si>
  <si>
    <t>南台5A</t>
  </si>
  <si>
    <t>相南1B</t>
  </si>
  <si>
    <t>中央3･4</t>
  </si>
  <si>
    <t>共和2・3</t>
  </si>
  <si>
    <t>南台5B</t>
  </si>
  <si>
    <t>相南1C</t>
  </si>
  <si>
    <t>中央5･6</t>
  </si>
  <si>
    <t>鹿沼台1</t>
  </si>
  <si>
    <t>南台6</t>
  </si>
  <si>
    <t>相南2A</t>
  </si>
  <si>
    <t>富士見1・2・3・6</t>
  </si>
  <si>
    <t>鹿沼台2</t>
  </si>
  <si>
    <t>南台</t>
  </si>
  <si>
    <t>相南2B</t>
  </si>
  <si>
    <t>富士見4・5</t>
    <phoneticPr fontId="34"/>
  </si>
  <si>
    <t>共和・鹿沼台</t>
    <phoneticPr fontId="7"/>
  </si>
  <si>
    <t>相南2・3</t>
  </si>
  <si>
    <t>富士見5（富士見団地）</t>
  </si>
  <si>
    <t>淵野辺本町1</t>
    <phoneticPr fontId="7"/>
  </si>
  <si>
    <t>桜台A</t>
  </si>
  <si>
    <t>相南3</t>
  </si>
  <si>
    <t>清新・中央・富士見</t>
    <phoneticPr fontId="7"/>
  </si>
  <si>
    <t>淵野辺本町2</t>
  </si>
  <si>
    <t>双葉1・2</t>
  </si>
  <si>
    <t>相南4A</t>
  </si>
  <si>
    <t>横山1･2</t>
    <rPh sb="0" eb="2">
      <t>ヨコヤマ</t>
    </rPh>
    <phoneticPr fontId="34"/>
  </si>
  <si>
    <t>淵野辺本町3</t>
  </si>
  <si>
    <t>麻溝台5･6</t>
    <rPh sb="0" eb="1">
      <t>アサ</t>
    </rPh>
    <rPh sb="1" eb="2">
      <t>ミゾ</t>
    </rPh>
    <rPh sb="2" eb="3">
      <t>ダイ</t>
    </rPh>
    <phoneticPr fontId="34"/>
  </si>
  <si>
    <t>相南4B</t>
  </si>
  <si>
    <t>横山3A・6</t>
    <rPh sb="0" eb="2">
      <t>ヨコヤマ</t>
    </rPh>
    <phoneticPr fontId="34"/>
  </si>
  <si>
    <t>淵野辺本町4</t>
  </si>
  <si>
    <t>麻溝台8A</t>
    <rPh sb="0" eb="1">
      <t>アサ</t>
    </rPh>
    <rPh sb="1" eb="2">
      <t>ミゾ</t>
    </rPh>
    <rPh sb="2" eb="3">
      <t>ダイ</t>
    </rPh>
    <phoneticPr fontId="34"/>
  </si>
  <si>
    <t>松が枝町A</t>
  </si>
  <si>
    <t>横山3B</t>
    <rPh sb="0" eb="2">
      <t>ヨコヤマ</t>
    </rPh>
    <phoneticPr fontId="34"/>
  </si>
  <si>
    <t>淵野辺本町5</t>
  </si>
  <si>
    <t>麻溝台8B</t>
    <rPh sb="0" eb="1">
      <t>アサ</t>
    </rPh>
    <rPh sb="1" eb="2">
      <t>ミゾ</t>
    </rPh>
    <rPh sb="2" eb="3">
      <t>ダイ</t>
    </rPh>
    <phoneticPr fontId="34"/>
  </si>
  <si>
    <t>松が枝町B</t>
  </si>
  <si>
    <t>横山4･5</t>
    <rPh sb="0" eb="2">
      <t>ヨコヤマ</t>
    </rPh>
    <phoneticPr fontId="34"/>
  </si>
  <si>
    <t>淵野辺本町</t>
  </si>
  <si>
    <t>桜台・双葉・麻溝台</t>
    <rPh sb="6" eb="7">
      <t>アサ</t>
    </rPh>
    <rPh sb="7" eb="8">
      <t>ミゾ</t>
    </rPh>
    <rPh sb="8" eb="9">
      <t>ダイ</t>
    </rPh>
    <phoneticPr fontId="34"/>
  </si>
  <si>
    <t>相南・松が枝町</t>
    <phoneticPr fontId="7"/>
  </si>
  <si>
    <t>横山</t>
    <rPh sb="0" eb="2">
      <t>ヨコヤマ</t>
    </rPh>
    <phoneticPr fontId="34"/>
  </si>
  <si>
    <t>淵野辺1・3</t>
  </si>
  <si>
    <t>相模台1</t>
  </si>
  <si>
    <t>東林間1</t>
  </si>
  <si>
    <t>星が丘1・3・4</t>
  </si>
  <si>
    <t>淵野辺2A</t>
  </si>
  <si>
    <t>相模台1・2</t>
  </si>
  <si>
    <t>東林間2</t>
  </si>
  <si>
    <t>星が丘2</t>
  </si>
  <si>
    <t>淵野辺2B</t>
  </si>
  <si>
    <t>相模台2A</t>
  </si>
  <si>
    <t>東林間3</t>
  </si>
  <si>
    <t>千代田1・2</t>
  </si>
  <si>
    <t>淵野辺3･4</t>
  </si>
  <si>
    <t>相模台2B</t>
  </si>
  <si>
    <t>東林間4</t>
  </si>
  <si>
    <t>千代田3</t>
  </si>
  <si>
    <t>淵野辺4B・5</t>
  </si>
  <si>
    <t>相模台2C</t>
  </si>
  <si>
    <t>東林間5</t>
  </si>
  <si>
    <t>千代田4・5</t>
  </si>
  <si>
    <t>淵野辺</t>
  </si>
  <si>
    <t>相模台3</t>
  </si>
  <si>
    <t>東林間6A</t>
  </si>
  <si>
    <t>千代田6</t>
    <phoneticPr fontId="7"/>
  </si>
  <si>
    <t>上矢部1・2</t>
    <phoneticPr fontId="34"/>
  </si>
  <si>
    <t>相模台3･5A</t>
  </si>
  <si>
    <t>東林間6B</t>
  </si>
  <si>
    <t>千代田7</t>
    <phoneticPr fontId="7"/>
  </si>
  <si>
    <t>上矢部2・3</t>
    <phoneticPr fontId="34"/>
  </si>
  <si>
    <t>相模台3･5C</t>
  </si>
  <si>
    <t>東林間7</t>
  </si>
  <si>
    <t>相生1</t>
    <phoneticPr fontId="7"/>
  </si>
  <si>
    <t>上矢部4・5</t>
  </si>
  <si>
    <t>相模台4</t>
  </si>
  <si>
    <t>東林間7・8</t>
  </si>
  <si>
    <t>相生2</t>
    <phoneticPr fontId="7"/>
  </si>
  <si>
    <t>矢部1</t>
  </si>
  <si>
    <t>相模台6</t>
  </si>
  <si>
    <t>東林間</t>
  </si>
  <si>
    <t>相生3・4</t>
  </si>
  <si>
    <t>矢部1A</t>
    <phoneticPr fontId="7"/>
  </si>
  <si>
    <t>相模台7A</t>
  </si>
  <si>
    <t>中央林間1A</t>
  </si>
  <si>
    <t>星が丘・千代田・相生</t>
    <rPh sb="0" eb="1">
      <t>ホシ</t>
    </rPh>
    <rPh sb="2" eb="3">
      <t>オカ</t>
    </rPh>
    <phoneticPr fontId="7"/>
  </si>
  <si>
    <t>矢部2A</t>
    <phoneticPr fontId="7"/>
  </si>
  <si>
    <t>相模台7B</t>
  </si>
  <si>
    <t>中央林間1B</t>
  </si>
  <si>
    <t>光が丘1･2</t>
  </si>
  <si>
    <t>矢部3A・4A</t>
  </si>
  <si>
    <t>相模台7C</t>
  </si>
  <si>
    <t>中央林間2</t>
  </si>
  <si>
    <t>光が丘3A</t>
  </si>
  <si>
    <t>矢部3B・4B</t>
  </si>
  <si>
    <t>相模台団地</t>
  </si>
  <si>
    <t>中央林間3A</t>
  </si>
  <si>
    <t>光が丘3B</t>
  </si>
  <si>
    <t>上矢部・矢部</t>
    <rPh sb="0" eb="1">
      <t>ウエ</t>
    </rPh>
    <phoneticPr fontId="7"/>
  </si>
  <si>
    <t>相模台・相模台団地</t>
    <rPh sb="4" eb="7">
      <t>サガミダイ</t>
    </rPh>
    <rPh sb="7" eb="9">
      <t>ダンチ</t>
    </rPh>
    <phoneticPr fontId="7"/>
  </si>
  <si>
    <t>中央林間3B</t>
  </si>
  <si>
    <t>光が丘3C</t>
  </si>
  <si>
    <t>小山町Ａ</t>
  </si>
  <si>
    <t>相武台団地1・2A</t>
  </si>
  <si>
    <t>中央林間4A</t>
  </si>
  <si>
    <t>光が丘3D</t>
    <phoneticPr fontId="7"/>
  </si>
  <si>
    <t>小山町Ｂ</t>
    <phoneticPr fontId="7"/>
  </si>
  <si>
    <t>相武台1A</t>
    <phoneticPr fontId="34"/>
  </si>
  <si>
    <t>中央林間5A</t>
    <phoneticPr fontId="7"/>
  </si>
  <si>
    <t>陽光台1・2</t>
    <phoneticPr fontId="7"/>
  </si>
  <si>
    <t>小山町C</t>
    <phoneticPr fontId="7"/>
  </si>
  <si>
    <t>相武台1B</t>
    <phoneticPr fontId="34"/>
  </si>
  <si>
    <t>中央林間5B</t>
    <phoneticPr fontId="7"/>
  </si>
  <si>
    <t>陽光台2・3A</t>
  </si>
  <si>
    <t>小山町D</t>
    <phoneticPr fontId="7"/>
  </si>
  <si>
    <t>相武台2A</t>
    <phoneticPr fontId="34"/>
  </si>
  <si>
    <t>中央林間6A</t>
    <phoneticPr fontId="7"/>
  </si>
  <si>
    <t>陽光台4</t>
  </si>
  <si>
    <t>小山町Ｅ</t>
  </si>
  <si>
    <t>相武台2B</t>
    <phoneticPr fontId="34"/>
  </si>
  <si>
    <t>つきみ野1･3</t>
  </si>
  <si>
    <t>陽光台5・6・7</t>
  </si>
  <si>
    <t>小山町F</t>
    <phoneticPr fontId="34"/>
  </si>
  <si>
    <t>相武台2C</t>
    <phoneticPr fontId="34"/>
  </si>
  <si>
    <t>つきみ野1･3B</t>
  </si>
  <si>
    <t>光が丘・陽光台</t>
  </si>
  <si>
    <t>小山町G</t>
    <phoneticPr fontId="7"/>
  </si>
  <si>
    <t>相武台3</t>
    <phoneticPr fontId="7"/>
  </si>
  <si>
    <t>つきみ野2･4</t>
  </si>
  <si>
    <t>青葉1</t>
  </si>
  <si>
    <t>小山町Ｈ</t>
  </si>
  <si>
    <t>新磯野1A</t>
    <rPh sb="0" eb="3">
      <t>アライソノ</t>
    </rPh>
    <phoneticPr fontId="34"/>
  </si>
  <si>
    <t>つきみ野4･5･7</t>
  </si>
  <si>
    <t>青葉2・3</t>
  </si>
  <si>
    <t>小山町J</t>
    <phoneticPr fontId="7"/>
  </si>
  <si>
    <t>新磯野1B・2B</t>
    <phoneticPr fontId="34"/>
  </si>
  <si>
    <t>つきみ野5･6</t>
  </si>
  <si>
    <t>並木1</t>
    <phoneticPr fontId="7"/>
  </si>
  <si>
    <t>小山ケ丘３Ａ</t>
    <rPh sb="0" eb="2">
      <t>コヤマ</t>
    </rPh>
    <rPh sb="3" eb="4">
      <t>オカ</t>
    </rPh>
    <phoneticPr fontId="34"/>
  </si>
  <si>
    <t>新磯野2A</t>
  </si>
  <si>
    <t>つきみ野8</t>
  </si>
  <si>
    <t>並木2</t>
    <phoneticPr fontId="7"/>
  </si>
  <si>
    <t>小山ケ丘５（グランレガーロ）</t>
    <rPh sb="0" eb="2">
      <t>コヤマ</t>
    </rPh>
    <rPh sb="3" eb="4">
      <t>オカ</t>
    </rPh>
    <phoneticPr fontId="34"/>
  </si>
  <si>
    <t>新磯野3</t>
    <phoneticPr fontId="34"/>
  </si>
  <si>
    <t>つきみ野・中央林間・下鶴間　（大和市）</t>
    <phoneticPr fontId="7"/>
  </si>
  <si>
    <t>並木3</t>
  </si>
  <si>
    <t>小山町・小山ケ丘</t>
    <phoneticPr fontId="7"/>
  </si>
  <si>
    <t>新磯野4(グリーンパーク)</t>
    <phoneticPr fontId="34"/>
  </si>
  <si>
    <t>並木4</t>
  </si>
  <si>
    <t>新磯野5</t>
  </si>
  <si>
    <t>緑が丘1A</t>
  </si>
  <si>
    <t>相武台団地・相武台・新磯野</t>
    <rPh sb="0" eb="3">
      <t>ソウブダイ</t>
    </rPh>
    <rPh sb="3" eb="5">
      <t>ダンチ</t>
    </rPh>
    <phoneticPr fontId="7"/>
  </si>
  <si>
    <t>緑が丘1B・2</t>
  </si>
  <si>
    <t>青葉・並木・緑が丘</t>
    <phoneticPr fontId="7"/>
  </si>
  <si>
    <t>相模原市中央区</t>
    <rPh sb="0" eb="4">
      <t>サガミハラシ</t>
    </rPh>
    <rPh sb="4" eb="7">
      <t>チュウオウク</t>
    </rPh>
    <phoneticPr fontId="7"/>
  </si>
  <si>
    <t>座間市</t>
    <rPh sb="0" eb="2">
      <t>ザマ</t>
    </rPh>
    <rPh sb="2" eb="3">
      <t>シ</t>
    </rPh>
    <phoneticPr fontId="7"/>
  </si>
  <si>
    <t>大和市</t>
    <rPh sb="0" eb="3">
      <t>ヤマトシ</t>
    </rPh>
    <phoneticPr fontId="7"/>
  </si>
  <si>
    <t>折込エリア申込書　（　八王子北・中央版　）</t>
    <phoneticPr fontId="7"/>
  </si>
  <si>
    <t>八王子北版</t>
    <rPh sb="0" eb="3">
      <t>ハチオウジ</t>
    </rPh>
    <rPh sb="3" eb="4">
      <t>キタ</t>
    </rPh>
    <rPh sb="4" eb="5">
      <t>バン</t>
    </rPh>
    <phoneticPr fontId="7"/>
  </si>
  <si>
    <t>八王子中央版</t>
    <rPh sb="0" eb="3">
      <t>ハチオウジ</t>
    </rPh>
    <rPh sb="3" eb="5">
      <t>チュウオウ</t>
    </rPh>
    <rPh sb="5" eb="6">
      <t>バン</t>
    </rPh>
    <phoneticPr fontId="7"/>
  </si>
  <si>
    <t>みつい台1A2A</t>
  </si>
  <si>
    <t>暁町1A</t>
  </si>
  <si>
    <t>子安町1A</t>
  </si>
  <si>
    <t>本町A（グレンモア八王子本町）</t>
  </si>
  <si>
    <t>千人町1A</t>
  </si>
  <si>
    <t>みつい台1B</t>
  </si>
  <si>
    <t>暁町1B</t>
  </si>
  <si>
    <t>子安町1B</t>
  </si>
  <si>
    <t>本町B（いちょうホール）</t>
  </si>
  <si>
    <t>千人町1B2C</t>
  </si>
  <si>
    <t>みつい台2B</t>
  </si>
  <si>
    <t>暁町1C2B</t>
  </si>
  <si>
    <t>子安町1C4B</t>
  </si>
  <si>
    <t>本町C（本町幼稚園）</t>
  </si>
  <si>
    <t>千人町1C</t>
  </si>
  <si>
    <t>中野町A（川口川　清水橋南西側）</t>
  </si>
  <si>
    <t>暁町2A3A</t>
  </si>
  <si>
    <t>子安町2A</t>
  </si>
  <si>
    <t>八日町</t>
  </si>
  <si>
    <t>千人町2A3A4A</t>
  </si>
  <si>
    <t>中野町B（メゾンクレール）</t>
  </si>
  <si>
    <t>富士見町A（東花田原公園）</t>
  </si>
  <si>
    <t>子安町2B</t>
  </si>
  <si>
    <t>本町・八日町</t>
  </si>
  <si>
    <t>千人町2B3B4B</t>
  </si>
  <si>
    <t>中野町C（市営住宅西中野団地）</t>
  </si>
  <si>
    <t>富士見町B（富士見町公園北側）</t>
  </si>
  <si>
    <t>子安町2C3B</t>
  </si>
  <si>
    <t>万町A（南清山觀音寺）</t>
  </si>
  <si>
    <t>千人町2D3C4C</t>
    <phoneticPr fontId="34"/>
  </si>
  <si>
    <t>大谷町A（市営大谷団地）</t>
  </si>
  <si>
    <t>子安町3A</t>
  </si>
  <si>
    <t>万町B（よろず保育園）</t>
  </si>
  <si>
    <t>並木町A（戸田歯科医院）</t>
  </si>
  <si>
    <t>谷野町A（七社神社）</t>
    <rPh sb="0" eb="1">
      <t>タニ</t>
    </rPh>
    <rPh sb="5" eb="7">
      <t>ナナシャ</t>
    </rPh>
    <rPh sb="7" eb="9">
      <t>ジンジャ</t>
    </rPh>
    <phoneticPr fontId="34"/>
  </si>
  <si>
    <t>大谷町B（翔栄システム（株））</t>
  </si>
  <si>
    <t>子安町3C</t>
  </si>
  <si>
    <t>万町C（八王子グリーンプラザ）</t>
  </si>
  <si>
    <t>並木町B（ｻﾞ･ﾏｰｹｯﾄﾌﾟﾚｲｽ八王子並木町）</t>
    <phoneticPr fontId="34"/>
  </si>
  <si>
    <t>みつい台・中野町・谷野町</t>
    <rPh sb="9" eb="11">
      <t>ヤノ</t>
    </rPh>
    <rPh sb="11" eb="12">
      <t>マチ</t>
    </rPh>
    <phoneticPr fontId="34"/>
  </si>
  <si>
    <t>大谷町C（都営八王子南大谷アパート）</t>
  </si>
  <si>
    <t>子安町4A</t>
  </si>
  <si>
    <t>万町E（万代橋）</t>
  </si>
  <si>
    <t>並木町C（横山市民集会所）</t>
  </si>
  <si>
    <t>犬目町A（あらい公園）</t>
  </si>
  <si>
    <t>暁町・富士見町・大谷町</t>
  </si>
  <si>
    <t>子安町</t>
  </si>
  <si>
    <t>万町</t>
    <phoneticPr fontId="34"/>
  </si>
  <si>
    <t>千人町・並木町</t>
  </si>
  <si>
    <t>犬目町B（工学院大学犬目校舎北西側）</t>
  </si>
  <si>
    <t>大和田町1A</t>
  </si>
  <si>
    <t>明神町1A</t>
  </si>
  <si>
    <t>上野町A（第六中学校）</t>
  </si>
  <si>
    <t>散田町1A2D3D</t>
  </si>
  <si>
    <t>犬目町C（犬目変電所）</t>
    <rPh sb="5" eb="7">
      <t>イヌメ</t>
    </rPh>
    <rPh sb="7" eb="9">
      <t>ヘンデン</t>
    </rPh>
    <rPh sb="9" eb="10">
      <t>ショ</t>
    </rPh>
    <phoneticPr fontId="34"/>
  </si>
  <si>
    <t>大和田町1B</t>
  </si>
  <si>
    <t>明神町1B</t>
    <phoneticPr fontId="34"/>
  </si>
  <si>
    <t>台町1A2A</t>
  </si>
  <si>
    <t>散田町1B</t>
    <phoneticPr fontId="34"/>
  </si>
  <si>
    <t>犬目町D</t>
    <phoneticPr fontId="34"/>
  </si>
  <si>
    <t>大和田町1C3Ｂ</t>
    <phoneticPr fontId="34"/>
  </si>
  <si>
    <t>明神町2A4C</t>
  </si>
  <si>
    <t>台町2B</t>
  </si>
  <si>
    <t>散田町2A</t>
  </si>
  <si>
    <t>楢原町A（さつき薬局楢原店）</t>
  </si>
  <si>
    <t>大和田町2A5B</t>
  </si>
  <si>
    <t>明神町3A</t>
  </si>
  <si>
    <t>台町3A</t>
  </si>
  <si>
    <t>散田町2B</t>
  </si>
  <si>
    <t>楢原町B（前川原公園）</t>
  </si>
  <si>
    <t>大和田町2B3A</t>
  </si>
  <si>
    <t>明神町4A</t>
  </si>
  <si>
    <t>台町3B</t>
  </si>
  <si>
    <t>散田町2C3C4A</t>
  </si>
  <si>
    <t>楢原町C（楢原小学校）</t>
    <rPh sb="5" eb="7">
      <t>ナラハラ</t>
    </rPh>
    <rPh sb="7" eb="10">
      <t>ショウガッコウ</t>
    </rPh>
    <phoneticPr fontId="34"/>
  </si>
  <si>
    <t>大和田町4A</t>
  </si>
  <si>
    <t>明神町4B</t>
  </si>
  <si>
    <t>台町4A</t>
  </si>
  <si>
    <t>散田町2E</t>
  </si>
  <si>
    <t>楢原町E（養護老人ホーム楢の里）</t>
  </si>
  <si>
    <t>大和田町4B</t>
  </si>
  <si>
    <t>新町A（竹の花公園）</t>
  </si>
  <si>
    <t>台町4B</t>
  </si>
  <si>
    <t>散田町3A</t>
  </si>
  <si>
    <t>楢原町F（ピアッツァ梅の原）</t>
  </si>
  <si>
    <t>大和田町5A</t>
  </si>
  <si>
    <t>新町B（アローアセキタ）</t>
  </si>
  <si>
    <t>上野町・台町</t>
  </si>
  <si>
    <t>散田町3B</t>
  </si>
  <si>
    <t>楢原町G（楢原中学校）</t>
  </si>
  <si>
    <t>大和田町5C6C</t>
  </si>
  <si>
    <t>明神町・新町</t>
  </si>
  <si>
    <t>小門町A（小門町東部）</t>
  </si>
  <si>
    <t>散田町3C</t>
    <phoneticPr fontId="34"/>
  </si>
  <si>
    <t>楢原町H（唐松住宅）</t>
    <rPh sb="5" eb="7">
      <t>カラマツ</t>
    </rPh>
    <rPh sb="7" eb="9">
      <t>ジュウタク</t>
    </rPh>
    <phoneticPr fontId="34"/>
  </si>
  <si>
    <t>大和田町6A</t>
  </si>
  <si>
    <t>旭町A（日本生命八王子ビル）</t>
  </si>
  <si>
    <t>小門町B（小門町西部）</t>
  </si>
  <si>
    <t>散田町3D</t>
    <phoneticPr fontId="34"/>
  </si>
  <si>
    <t>楢原町Ｉ（楢原ユピオ）</t>
    <rPh sb="5" eb="7">
      <t>ナラハラ</t>
    </rPh>
    <phoneticPr fontId="34"/>
  </si>
  <si>
    <t>大和田町6B7A</t>
  </si>
  <si>
    <t>旭町B（京王プラザホテル八王子）</t>
  </si>
  <si>
    <t>散田町4B</t>
    <phoneticPr fontId="34"/>
  </si>
  <si>
    <t>清川町A（清川町会館）</t>
  </si>
  <si>
    <t>大和田町7B</t>
  </si>
  <si>
    <t>東町A（東町東部）</t>
  </si>
  <si>
    <t>八木町A（市立第二小学校）</t>
  </si>
  <si>
    <t>散田町5A</t>
  </si>
  <si>
    <t>清川町B（清川1号公園）</t>
  </si>
  <si>
    <t>中町A（八王子中町ビル）</t>
  </si>
  <si>
    <t>小門町・八幡町・八木町</t>
  </si>
  <si>
    <t>散田町5B</t>
  </si>
  <si>
    <t>楢原・犬目・清川</t>
  </si>
  <si>
    <t>中町B（中町北東部）</t>
  </si>
  <si>
    <t>大横町A（警視庁第九方面合同庁舎）</t>
  </si>
  <si>
    <t>散田町5C</t>
  </si>
  <si>
    <t>泉町A（泉町みつば公園）</t>
  </si>
  <si>
    <t>大和田町・高倉町</t>
  </si>
  <si>
    <t>三崎町A（ﾌｧﾓｽ八王子）</t>
  </si>
  <si>
    <t>大横町B（極楽寺）</t>
  </si>
  <si>
    <r>
      <t>散田町5</t>
    </r>
    <r>
      <rPr>
        <sz val="12"/>
        <color theme="1"/>
        <rFont val="ＭＳ Ｐゴシック"/>
        <family val="3"/>
        <charset val="128"/>
        <scheme val="minor"/>
      </rPr>
      <t>D</t>
    </r>
    <phoneticPr fontId="34"/>
  </si>
  <si>
    <t>泉町B（市営泉町団地）</t>
  </si>
  <si>
    <t>石川町A（ベルメゾン奥住）</t>
  </si>
  <si>
    <t>寺町A（JR東日本八王子総合事務所）</t>
  </si>
  <si>
    <t>大横町C（コニカミノルタサイエンスドーム）</t>
  </si>
  <si>
    <t>散田町</t>
  </si>
  <si>
    <t>泉町C（泉町住宅1～6・8号棟）</t>
    <phoneticPr fontId="34"/>
  </si>
  <si>
    <t>石川町B（第八小学校）</t>
  </si>
  <si>
    <t>寺町B（第三小学校）</t>
  </si>
  <si>
    <t>大横町D（八王子消防署）</t>
  </si>
  <si>
    <t>泉町D（ハイム・アイ）</t>
  </si>
  <si>
    <t>石川町C（八洋八王子ビル）</t>
  </si>
  <si>
    <t>寺町C（まや保育園）</t>
  </si>
  <si>
    <t>平岡町A（平岡町南部）</t>
  </si>
  <si>
    <t>叶谷町A（バミールハイム）</t>
  </si>
  <si>
    <t>石川町D（朝日荘）</t>
  </si>
  <si>
    <t>寺町D（長心寺）</t>
  </si>
  <si>
    <t>平岡町B（平岡町北部）</t>
  </si>
  <si>
    <t>叶谷町B（戸吹清掃事業所）</t>
  </si>
  <si>
    <t>石川町E（都営八王子石川町第二ｱﾊﾟｰﾄ）</t>
  </si>
  <si>
    <t>天神町（天神公園）</t>
  </si>
  <si>
    <t>本郷町A（ほんごう公園西側）</t>
  </si>
  <si>
    <t>叶谷町C（ドミール叶谷）</t>
  </si>
  <si>
    <t>石川町Ｆ（石川東公園）</t>
    <rPh sb="5" eb="7">
      <t>イシカワ</t>
    </rPh>
    <rPh sb="7" eb="8">
      <t>ヒガシ</t>
    </rPh>
    <rPh sb="8" eb="10">
      <t>コウエン</t>
    </rPh>
    <phoneticPr fontId="34"/>
  </si>
  <si>
    <t>南町A（サンクレイドル八王子南町）</t>
  </si>
  <si>
    <t>大横町・本郷町・平岡町</t>
  </si>
  <si>
    <t>四谷町A（四谷中学校）</t>
  </si>
  <si>
    <t>小宮町A（ツインコートピュア）</t>
  </si>
  <si>
    <t>南町B（南町西部）</t>
  </si>
  <si>
    <t>元本郷町1A</t>
  </si>
  <si>
    <t>四谷町B（泉町住宅7・9号棟）</t>
    <phoneticPr fontId="34"/>
  </si>
  <si>
    <t>小宮町B（小宮東公園）</t>
  </si>
  <si>
    <t>南新町（八王子年金事務所）</t>
  </si>
  <si>
    <t>元本郷町1B</t>
  </si>
  <si>
    <t>四谷町C（トランキル梓）</t>
  </si>
  <si>
    <t>小宮町C（東福寺）</t>
  </si>
  <si>
    <t>八王子駅北口</t>
  </si>
  <si>
    <t>元本郷町2A3A</t>
  </si>
  <si>
    <t>泉町・四谷・叶谷</t>
  </si>
  <si>
    <t>小宮町D（小宮会館）</t>
    <rPh sb="5" eb="7">
      <t>コミヤ</t>
    </rPh>
    <rPh sb="7" eb="9">
      <t>カイカン</t>
    </rPh>
    <phoneticPr fontId="34"/>
  </si>
  <si>
    <t>元横山町1A3A</t>
  </si>
  <si>
    <t>元本郷町3Ｂ</t>
    <phoneticPr fontId="34"/>
  </si>
  <si>
    <t>中野上町1A2A</t>
  </si>
  <si>
    <t>石川町・小宮町</t>
  </si>
  <si>
    <t>元横山町2A</t>
  </si>
  <si>
    <t>元本郷町4A</t>
  </si>
  <si>
    <t>中野上町1B2B4B</t>
  </si>
  <si>
    <t>久保山町1A2B</t>
  </si>
  <si>
    <t>元横山町2B3B</t>
  </si>
  <si>
    <t>追分町A（田中表具店）</t>
  </si>
  <si>
    <t>中野上町1C</t>
  </si>
  <si>
    <t>久保山町2A</t>
  </si>
  <si>
    <t>元横山町2C</t>
  </si>
  <si>
    <t>追分町B（光明山日朝寺）</t>
  </si>
  <si>
    <t>中野上町3A</t>
  </si>
  <si>
    <t>丸山町（滝山台丸山公園）</t>
  </si>
  <si>
    <t>元横山町2D</t>
  </si>
  <si>
    <t>八王子市</t>
    <rPh sb="0" eb="3">
      <t>ハチオウジ</t>
    </rPh>
    <rPh sb="3" eb="4">
      <t>シ</t>
    </rPh>
    <phoneticPr fontId="34"/>
  </si>
  <si>
    <t>中野上町3B</t>
    <phoneticPr fontId="34"/>
  </si>
  <si>
    <t>久保山町・丸山町</t>
    <phoneticPr fontId="34"/>
  </si>
  <si>
    <t>元横山町3C</t>
  </si>
  <si>
    <t>日吉町A（日吉町東部）</t>
  </si>
  <si>
    <t>中野上町4A5A</t>
  </si>
  <si>
    <t>川口町A（西東京会計八王子西支店）</t>
  </si>
  <si>
    <t>田町A（田中商事㈱）</t>
  </si>
  <si>
    <t>日吉町B（日吉八王子神社）</t>
  </si>
  <si>
    <t>中野山王1A</t>
  </si>
  <si>
    <t>川口町B（養護老人ホーム青陽園）</t>
  </si>
  <si>
    <t>横山町A（ニュー八王子ビル）</t>
  </si>
  <si>
    <t>日吉町C（日吉町北部）</t>
  </si>
  <si>
    <t>中野山王1B2A</t>
  </si>
  <si>
    <t>川口町C（八王子北部病院周辺）</t>
  </si>
  <si>
    <t>元本郷町・追分町・日吉町</t>
  </si>
  <si>
    <t>中野山王3A</t>
  </si>
  <si>
    <t>川口町Ｄ（駒形公園）</t>
    <rPh sb="0" eb="3">
      <t>カワグチマチ</t>
    </rPh>
    <rPh sb="5" eb="7">
      <t>コマガタ</t>
    </rPh>
    <rPh sb="7" eb="9">
      <t>コウエン</t>
    </rPh>
    <phoneticPr fontId="34"/>
  </si>
  <si>
    <t>横山町・元横山町・田町</t>
  </si>
  <si>
    <t>中野山王3B</t>
  </si>
  <si>
    <t>川口町Ｅ（川口児童館）</t>
    <rPh sb="0" eb="3">
      <t>カワグチマチ</t>
    </rPh>
    <rPh sb="5" eb="7">
      <t>カワグチ</t>
    </rPh>
    <rPh sb="7" eb="10">
      <t>ジドウカン</t>
    </rPh>
    <phoneticPr fontId="34"/>
  </si>
  <si>
    <t>中野山王3C</t>
    <phoneticPr fontId="34"/>
  </si>
  <si>
    <t>川口町</t>
    <rPh sb="0" eb="2">
      <t>カワグチ</t>
    </rPh>
    <rPh sb="2" eb="3">
      <t>マチ</t>
    </rPh>
    <phoneticPr fontId="34"/>
  </si>
  <si>
    <t>中野山王2Ｂ</t>
    <rPh sb="0" eb="4">
      <t>ナカノサンノウ</t>
    </rPh>
    <phoneticPr fontId="34"/>
  </si>
  <si>
    <t>中野上町・中野山王</t>
    <phoneticPr fontId="34"/>
  </si>
  <si>
    <t>単価</t>
  </si>
  <si>
    <t>〒183-0035</t>
    <phoneticPr fontId="7"/>
  </si>
  <si>
    <t>東京都府中市四谷4-38-10
ポストウェイ　西東京支店</t>
    <rPh sb="0" eb="3">
      <t>トウキョウト</t>
    </rPh>
    <rPh sb="3" eb="6">
      <t>フチュウシ</t>
    </rPh>
    <rPh sb="6" eb="8">
      <t>ヨツヤ</t>
    </rPh>
    <phoneticPr fontId="7"/>
  </si>
  <si>
    <t>tel.042-358-5960</t>
    <phoneticPr fontId="7"/>
  </si>
  <si>
    <t>折込エリア申込書　（八王子西・南　）</t>
    <phoneticPr fontId="7"/>
  </si>
  <si>
    <t>八王子西・高尾版</t>
    <rPh sb="0" eb="3">
      <t>ハチオウジ</t>
    </rPh>
    <rPh sb="3" eb="4">
      <t>ニシ</t>
    </rPh>
    <rPh sb="5" eb="7">
      <t>タカオ</t>
    </rPh>
    <rPh sb="7" eb="8">
      <t>ハン</t>
    </rPh>
    <phoneticPr fontId="7"/>
  </si>
  <si>
    <t>八王子南版</t>
    <rPh sb="0" eb="3">
      <t>ハチオウジ</t>
    </rPh>
    <rPh sb="3" eb="4">
      <t>ミナミ</t>
    </rPh>
    <rPh sb="4" eb="5">
      <t>ハン</t>
    </rPh>
    <phoneticPr fontId="7"/>
  </si>
  <si>
    <t>裏高尾町A（駒木野病院）</t>
  </si>
  <si>
    <t>川町A（グリーンタウン高尾）</t>
  </si>
  <si>
    <t>寺田町Ａ（寺田団地駐在所）</t>
    <rPh sb="0" eb="2">
      <t>テラダ</t>
    </rPh>
    <rPh sb="2" eb="3">
      <t>マチ</t>
    </rPh>
    <rPh sb="5" eb="7">
      <t>テラダ</t>
    </rPh>
    <rPh sb="7" eb="8">
      <t>ダン</t>
    </rPh>
    <rPh sb="9" eb="11">
      <t>チュウザイ</t>
    </rPh>
    <rPh sb="11" eb="12">
      <t>ジョ</t>
    </rPh>
    <phoneticPr fontId="34"/>
  </si>
  <si>
    <t>長沼町A（都営長沼町第2アパート）</t>
  </si>
  <si>
    <t>高尾町A（JR高尾駅周辺）</t>
  </si>
  <si>
    <t>弐分方町A（元八王子保育園）</t>
  </si>
  <si>
    <t>寺田町B（東京電力寺田変電所周辺）</t>
  </si>
  <si>
    <t>長沼町B（長沼両田公園）</t>
  </si>
  <si>
    <t>高尾町B（トリックアート美術館）</t>
  </si>
  <si>
    <t>寺田町C（白百合寺田保育園）</t>
  </si>
  <si>
    <t>長沼町C（NEC団地東バス停留所）</t>
  </si>
  <si>
    <t>廿里町A（廿里町公会堂）</t>
  </si>
  <si>
    <t>寺田町D（児童公園）</t>
  </si>
  <si>
    <t>長沼町D（下谷戸公園）</t>
  </si>
  <si>
    <t>西浅川町Ａ（小名路停留所）</t>
  </si>
  <si>
    <t>川町・弐分方町</t>
  </si>
  <si>
    <t>長沼町E（春日橋）</t>
  </si>
  <si>
    <t>高尾町・裏高尾町・廿里町・西浅川町</t>
  </si>
  <si>
    <t>横川町A（木下マンション）</t>
  </si>
  <si>
    <t>長沼町F（長沼小学校）</t>
  </si>
  <si>
    <t>初沢町A（浅川小学校）</t>
  </si>
  <si>
    <t>横川町B（横川橋公園）</t>
  </si>
  <si>
    <t>北野町A（北野こだち公園北西）</t>
  </si>
  <si>
    <t>初沢町B（三和団地）</t>
    <rPh sb="5" eb="7">
      <t>サンワ</t>
    </rPh>
    <rPh sb="7" eb="9">
      <t>ダンチ</t>
    </rPh>
    <phoneticPr fontId="34"/>
  </si>
  <si>
    <t>横川町C（クラウンハウス）</t>
  </si>
  <si>
    <t>七国1A</t>
    <rPh sb="0" eb="2">
      <t>シチコク</t>
    </rPh>
    <phoneticPr fontId="34"/>
  </si>
  <si>
    <t>北野町B（北野上野原公園）</t>
  </si>
  <si>
    <t>狭間町B（八王子市総合体育館西部・東部）</t>
  </si>
  <si>
    <t>横川町D（美富士園）</t>
  </si>
  <si>
    <t>七国2A</t>
    <rPh sb="0" eb="2">
      <t>シチコク</t>
    </rPh>
    <phoneticPr fontId="34"/>
  </si>
  <si>
    <t>北野町C（和田公園）</t>
  </si>
  <si>
    <t>狭間町C（紅葉台）</t>
  </si>
  <si>
    <t>横川町E（公社横川町住宅）</t>
  </si>
  <si>
    <t>七国3A</t>
    <rPh sb="0" eb="2">
      <t>シチコク</t>
    </rPh>
    <phoneticPr fontId="34"/>
  </si>
  <si>
    <t>北野町D（北野事務所）</t>
  </si>
  <si>
    <t>狭間町D（公社八王子狭間住宅）</t>
  </si>
  <si>
    <t>横川町G（横川町四丁目ちびっこ広場）</t>
  </si>
  <si>
    <t>七国4A</t>
  </si>
  <si>
    <t>長沼町・北野町</t>
  </si>
  <si>
    <t>狭間町E（タウンズ八王子）</t>
  </si>
  <si>
    <t>横川町H（横川北ちびっこ広場）</t>
  </si>
  <si>
    <t>七国5A</t>
  </si>
  <si>
    <t>緑町A（緑町東町会会館）</t>
  </si>
  <si>
    <t>狭間町F（シャルムベルシー）</t>
    <phoneticPr fontId="34"/>
  </si>
  <si>
    <t>横川町I（さつき野住宅）</t>
  </si>
  <si>
    <t>七国6A</t>
  </si>
  <si>
    <t>緑町B（緑町西公園）</t>
  </si>
  <si>
    <t>東浅川町A（NTT浅川ビル）</t>
  </si>
  <si>
    <t>横川町Ｊ（つつじが丘住宅）</t>
    <rPh sb="9" eb="10">
      <t>オカ</t>
    </rPh>
    <rPh sb="10" eb="12">
      <t>ジュウタク</t>
    </rPh>
    <phoneticPr fontId="34"/>
  </si>
  <si>
    <t>みなみ野1A6A</t>
  </si>
  <si>
    <t>緑町C（緑町緑地）</t>
  </si>
  <si>
    <t>東浅川町B（高尾スターレーン）</t>
  </si>
  <si>
    <t>大楽寺町A（元八王子児童館）</t>
  </si>
  <si>
    <t>みなみ野2A</t>
  </si>
  <si>
    <t>緑町D（八王子総合ホール）</t>
  </si>
  <si>
    <t>東浅川町C（原ふれあい広場）</t>
  </si>
  <si>
    <t>大楽寺町B（元八王子中学校）</t>
  </si>
  <si>
    <t>みなみ野3A4A5A</t>
  </si>
  <si>
    <t>緑町E（ｷｬｽﾃｨﾝｸﾞ八王子店）</t>
  </si>
  <si>
    <t>東浅川町D（浅川保育園）</t>
  </si>
  <si>
    <t>大楽寺町D（長圓寺）</t>
  </si>
  <si>
    <t>みなみ野4B</t>
  </si>
  <si>
    <t>小比企町A（小比企団地自治会館）</t>
  </si>
  <si>
    <t>東浅川町E（ダイアパレス高尾Ⅱ）</t>
  </si>
  <si>
    <t>大楽寺町E（八王子消防署元八王子出張所　元八尞）</t>
  </si>
  <si>
    <t>みなみ野5B</t>
  </si>
  <si>
    <t>小比企町B（由井第三小学校）</t>
  </si>
  <si>
    <t>東浅川町F（新都市はざまビル）</t>
  </si>
  <si>
    <t>大楽寺町F（誓願寺）</t>
  </si>
  <si>
    <t>兵衛1A</t>
  </si>
  <si>
    <t>小比企町C（聖パウロ病院）</t>
  </si>
  <si>
    <t>東浅川町・狭間町・初沢町</t>
  </si>
  <si>
    <t>大楽寺町G（カーサミラ）</t>
    <phoneticPr fontId="34"/>
  </si>
  <si>
    <t>兵衛2A</t>
  </si>
  <si>
    <t>小比企町D（中小比企停留所）</t>
  </si>
  <si>
    <t>館町A（館ヶ丘団地1・3号棟）</t>
  </si>
  <si>
    <t>諏訪町A（松枝住宅1～7号棟）</t>
  </si>
  <si>
    <t>西片倉1A</t>
  </si>
  <si>
    <t>小比企町Ｅ（小比企下向公園北部・南部）</t>
  </si>
  <si>
    <t>館町B（館ヶ丘団地2・4号棟）</t>
  </si>
  <si>
    <t>諏訪町B（松枝住宅8号棟）</t>
  </si>
  <si>
    <t>西片倉2A</t>
    <rPh sb="0" eb="1">
      <t>ニシ</t>
    </rPh>
    <rPh sb="1" eb="3">
      <t>カタクラ</t>
    </rPh>
    <phoneticPr fontId="34"/>
  </si>
  <si>
    <t>緑町・小比企町</t>
  </si>
  <si>
    <t>館町C（八王子市役所館事務所）</t>
  </si>
  <si>
    <t>諏訪町C（八王子桑の実幼稚園）</t>
  </si>
  <si>
    <t>西片倉3A</t>
    <phoneticPr fontId="34"/>
  </si>
  <si>
    <t>山田町A（ｾﾝﾃｨ冨士森）</t>
  </si>
  <si>
    <t>館町D（ゆりのき台）</t>
    <rPh sb="8" eb="9">
      <t>ダイ</t>
    </rPh>
    <phoneticPr fontId="34"/>
  </si>
  <si>
    <t>諏訪町D（諏訪テニスパブリックコート）</t>
  </si>
  <si>
    <t>七国・みなみ野・兵衛・西片倉</t>
  </si>
  <si>
    <t>山田町B（山田公園）</t>
  </si>
  <si>
    <t>館町E（高尾病院）</t>
  </si>
  <si>
    <t>諏訪町E（ならもと電気店）</t>
  </si>
  <si>
    <t>片倉町A（つどいの森入口）</t>
  </si>
  <si>
    <t>山田町C（桝形公園）</t>
  </si>
  <si>
    <t>館町F（双葉製作所）</t>
  </si>
  <si>
    <t>諏訪町F（グレンモワ　スワ）</t>
  </si>
  <si>
    <t>片倉町B（斟珠禅寺北）</t>
  </si>
  <si>
    <t>めじろ台1A4B</t>
  </si>
  <si>
    <t>椚田町A（秀和めじろ台レジデンス）</t>
  </si>
  <si>
    <t>諏訪町G（グランドールコスモ）</t>
  </si>
  <si>
    <t>片倉町C（ｺｰﾄﾋﾞﾚｯｼﾞﾌｼﾞ）</t>
  </si>
  <si>
    <t>めじろ台1B</t>
  </si>
  <si>
    <t>椚田町B（八王子中央幼稚園）</t>
  </si>
  <si>
    <t>諏訪町H（諏訪保育園）</t>
  </si>
  <si>
    <t>片倉町D（いづみ荘）</t>
  </si>
  <si>
    <t>めじろ台2A</t>
  </si>
  <si>
    <t>椚田町C（要石公園）</t>
  </si>
  <si>
    <t>横川町・大楽寺町・諏訪町</t>
  </si>
  <si>
    <t>片倉町E（由井中学校）</t>
  </si>
  <si>
    <t>めじろ台2B</t>
  </si>
  <si>
    <t>椚田町D（フジタ製薬東京工場）</t>
  </si>
  <si>
    <t>上壱分方町A（すわ保育園）</t>
  </si>
  <si>
    <t>片倉町F（八王子片倉郵便局）</t>
  </si>
  <si>
    <t>めじろ台3A</t>
  </si>
  <si>
    <t>椚田町E（向久保公園）</t>
  </si>
  <si>
    <t>上壱分方町B（元八王子市民センター北部）</t>
  </si>
  <si>
    <t>片倉町G（片倉台藤美公園）</t>
  </si>
  <si>
    <t>めじろ台4A</t>
  </si>
  <si>
    <t>椚田町G（白百合椚田保育園）</t>
  </si>
  <si>
    <t>上壱分方町</t>
    <phoneticPr fontId="34"/>
  </si>
  <si>
    <t>片倉町H（ﾚｽﾄｳﾞｨﾗ八王子片倉）</t>
  </si>
  <si>
    <t>山田町・めじろ台</t>
  </si>
  <si>
    <t>椚田町H（永生病院南部）</t>
  </si>
  <si>
    <t>西寺方町A（小田野中央公園南部）</t>
  </si>
  <si>
    <t>片倉町I（片倉台こぶし公園）</t>
  </si>
  <si>
    <t>椚田町I（めじろ台ハイム）</t>
  </si>
  <si>
    <t>西寺方町B（宝生寺団地）</t>
  </si>
  <si>
    <t>片倉町J（片倉台小学校）</t>
  </si>
  <si>
    <t>館町・椚田町</t>
  </si>
  <si>
    <t>下恩方町A（恩方元原公園）</t>
  </si>
  <si>
    <t>片倉町K（片倉台すずかけ公園）</t>
  </si>
  <si>
    <t>長房町A（長房アパート西23～29号棟）</t>
  </si>
  <si>
    <t>下恩方町B（上下原町会リトルリーグ野球協会東側）</t>
  </si>
  <si>
    <t>片倉町Ｌ（由井市民センター）</t>
  </si>
  <si>
    <t>長房町B（長房アパート西10～22号棟）</t>
  </si>
  <si>
    <t>下恩方町C（菅原神社）</t>
  </si>
  <si>
    <t>片倉町M（フードワン片倉店周辺）</t>
  </si>
  <si>
    <t>長房町C（桜台団地）</t>
  </si>
  <si>
    <t>西寺方町・下恩方町</t>
  </si>
  <si>
    <t>片倉町N（由井第二小学校）</t>
    <phoneticPr fontId="34"/>
  </si>
  <si>
    <t>長房町D（市営住宅）</t>
  </si>
  <si>
    <t>打越町A（打越大畑北緑地北）</t>
  </si>
  <si>
    <t>長房町E（自由が丘・船田地区）</t>
  </si>
  <si>
    <t>打越町B（京王北野ﾏﾝｼｮﾝ）</t>
  </si>
  <si>
    <t>長房町F（白百合幼稚園）</t>
  </si>
  <si>
    <t>打越町C（打越公園）</t>
  </si>
  <si>
    <t>長房町G（富士森高校西側）</t>
  </si>
  <si>
    <t>打越町D（片倉台打越公園）</t>
  </si>
  <si>
    <t>長房町Ｈ（東照寺南部）</t>
  </si>
  <si>
    <t>打越町E（片倉台打越公園北）</t>
  </si>
  <si>
    <t>長房町I（長房市民センター）</t>
  </si>
  <si>
    <t>打越町F（打越公民館）</t>
  </si>
  <si>
    <t>長房町J（都立陵南公園野球場周辺）</t>
  </si>
  <si>
    <t>打越町G（打越小ザス公園）</t>
  </si>
  <si>
    <t>長房町K（都営八王子長房南団地）</t>
  </si>
  <si>
    <t>打越町H（打越日向前公園）</t>
  </si>
  <si>
    <t>長房町L（長房東団地）</t>
    <rPh sb="7" eb="8">
      <t>ヒガシ</t>
    </rPh>
    <rPh sb="8" eb="10">
      <t>ダンチ</t>
    </rPh>
    <phoneticPr fontId="34"/>
  </si>
  <si>
    <t>片倉町・打越町</t>
  </si>
  <si>
    <t>長房町M（長房アパート西1～9号棟）</t>
  </si>
  <si>
    <t>北野台1A</t>
  </si>
  <si>
    <t>長房町N（都営長房第二ｱﾊﾟｰﾄ）</t>
    <phoneticPr fontId="34"/>
  </si>
  <si>
    <t>北野台2A</t>
    <phoneticPr fontId="34"/>
  </si>
  <si>
    <t>城山手1A2A</t>
  </si>
  <si>
    <t>北野台3A</t>
    <phoneticPr fontId="34"/>
  </si>
  <si>
    <t>長房町・城山手</t>
  </si>
  <si>
    <t>北野台2B</t>
  </si>
  <si>
    <t>元八王子1A</t>
  </si>
  <si>
    <t>北野台4A</t>
  </si>
  <si>
    <t>元八王子1B</t>
  </si>
  <si>
    <t>北野台5A</t>
  </si>
  <si>
    <t>元八王子1C</t>
    <phoneticPr fontId="34"/>
  </si>
  <si>
    <t>絹ヶ丘1A</t>
  </si>
  <si>
    <t>元八王子2A</t>
  </si>
  <si>
    <t>絹ヶ丘1B</t>
  </si>
  <si>
    <t>元八王子2Ｂ</t>
  </si>
  <si>
    <t>絹ヶ丘2A</t>
  </si>
  <si>
    <t>元八王子2C</t>
  </si>
  <si>
    <t>絹ヶ丘2B</t>
  </si>
  <si>
    <t>元八王子3A</t>
  </si>
  <si>
    <t>絹ヶ丘3A</t>
    <phoneticPr fontId="34"/>
  </si>
  <si>
    <t>元八王子3B</t>
    <phoneticPr fontId="34"/>
  </si>
  <si>
    <t>南陽台1A</t>
  </si>
  <si>
    <t>元八王子</t>
  </si>
  <si>
    <t>南陽台2A</t>
  </si>
  <si>
    <t>南陽台2B3A</t>
  </si>
  <si>
    <t>下柚木Ａ（由木さえずり公園）</t>
  </si>
  <si>
    <t>北野台・絹ヶ丘・南陽台・下柚木</t>
    <rPh sb="12" eb="13">
      <t>シタ</t>
    </rPh>
    <rPh sb="13" eb="14">
      <t>ユズ</t>
    </rPh>
    <rPh sb="14" eb="15">
      <t>キ</t>
    </rPh>
    <phoneticPr fontId="34"/>
  </si>
  <si>
    <t>折込エリア申込書　（　日野版　）</t>
    <phoneticPr fontId="7"/>
  </si>
  <si>
    <t>日野版</t>
    <rPh sb="0" eb="2">
      <t>ヒノ</t>
    </rPh>
    <rPh sb="2" eb="3">
      <t>バン</t>
    </rPh>
    <phoneticPr fontId="7"/>
  </si>
  <si>
    <t>日野A（まつばやし地区広場）</t>
  </si>
  <si>
    <t>多摩平1A2C</t>
  </si>
  <si>
    <t>南平1A</t>
  </si>
  <si>
    <t>日野B（四小）</t>
  </si>
  <si>
    <t>多摩平1B</t>
    <rPh sb="0" eb="3">
      <t>タマダイラ</t>
    </rPh>
    <phoneticPr fontId="34"/>
  </si>
  <si>
    <t>南平1B</t>
  </si>
  <si>
    <t>日野本町3A</t>
  </si>
  <si>
    <t>多摩平2A4A</t>
  </si>
  <si>
    <t>南平2A</t>
  </si>
  <si>
    <t>日野本町4A7A</t>
  </si>
  <si>
    <t>多摩平2B</t>
  </si>
  <si>
    <t>南平3A4B</t>
  </si>
  <si>
    <t>日野本町4B5A</t>
    <rPh sb="0" eb="2">
      <t>ヒノ</t>
    </rPh>
    <rPh sb="2" eb="4">
      <t>ホンチョウ</t>
    </rPh>
    <phoneticPr fontId="34"/>
  </si>
  <si>
    <t>多摩平2D4B7A</t>
    <phoneticPr fontId="34"/>
  </si>
  <si>
    <t>南平4A7A</t>
  </si>
  <si>
    <t>栄町1A2A</t>
  </si>
  <si>
    <t>多摩平2F</t>
    <phoneticPr fontId="34"/>
  </si>
  <si>
    <t>南平4C5B</t>
  </si>
  <si>
    <t>栄町4A</t>
  </si>
  <si>
    <t>多摩平3A</t>
  </si>
  <si>
    <t>南平5C</t>
  </si>
  <si>
    <t>日野本町・日野・栄町</t>
  </si>
  <si>
    <t>多摩平3B</t>
  </si>
  <si>
    <t>南平6A</t>
  </si>
  <si>
    <t>新町1A3B</t>
  </si>
  <si>
    <t>多摩平4C</t>
  </si>
  <si>
    <t>南平6B7B8A</t>
  </si>
  <si>
    <t>新町3A</t>
  </si>
  <si>
    <t>多摩平5A</t>
    <phoneticPr fontId="34"/>
  </si>
  <si>
    <t>南平9A</t>
  </si>
  <si>
    <t>日野台1A</t>
  </si>
  <si>
    <t>多摩平6A</t>
    <phoneticPr fontId="34"/>
  </si>
  <si>
    <t>南平</t>
  </si>
  <si>
    <t>日野台2A</t>
  </si>
  <si>
    <t>多摩平6B</t>
    <phoneticPr fontId="34"/>
  </si>
  <si>
    <t>高幡A（高幡不動駅南側）</t>
  </si>
  <si>
    <t>日野台4A</t>
  </si>
  <si>
    <t>多摩平7B</t>
    <phoneticPr fontId="34"/>
  </si>
  <si>
    <t>高幡C（潤徳小学校周辺）</t>
  </si>
  <si>
    <t>日野台5A</t>
  </si>
  <si>
    <t>多摩平</t>
  </si>
  <si>
    <t>日野台・新町</t>
  </si>
  <si>
    <t>東豊田1A2B</t>
  </si>
  <si>
    <t>新井B（複合施設フェニックス）</t>
  </si>
  <si>
    <t>大坂上1A3A</t>
  </si>
  <si>
    <t>東豊田1B</t>
    <phoneticPr fontId="34"/>
  </si>
  <si>
    <t>大坂上1B2A</t>
  </si>
  <si>
    <t>東豊田2A4A</t>
  </si>
  <si>
    <t>新井D（日野新井ｱﾊﾟｰﾄ）</t>
  </si>
  <si>
    <t>大坂上4A</t>
  </si>
  <si>
    <t>東豊田3A</t>
  </si>
  <si>
    <t>神明1A</t>
    <phoneticPr fontId="34"/>
  </si>
  <si>
    <t>豊田2A3B</t>
  </si>
  <si>
    <t>高幡・新井</t>
  </si>
  <si>
    <t>神明2A3A4A</t>
  </si>
  <si>
    <t>豊田2B</t>
    <rPh sb="0" eb="2">
      <t>トヨダ</t>
    </rPh>
    <phoneticPr fontId="34"/>
  </si>
  <si>
    <t>万願寺1</t>
    <phoneticPr fontId="34"/>
  </si>
  <si>
    <t>豊田3A</t>
  </si>
  <si>
    <t>大坂上・神明</t>
  </si>
  <si>
    <t>豊田4A</t>
  </si>
  <si>
    <t>百草C(もぐさだい児童館側)</t>
  </si>
  <si>
    <t>旭が丘1A</t>
  </si>
  <si>
    <t>豊田4B</t>
  </si>
  <si>
    <t>旭が丘2A</t>
  </si>
  <si>
    <t>東豊田・豊田</t>
  </si>
  <si>
    <t>旭が丘2B</t>
  </si>
  <si>
    <t>東平山1A</t>
  </si>
  <si>
    <t>旭が丘2C3A6A</t>
  </si>
  <si>
    <t>東平山2A3A</t>
  </si>
  <si>
    <t>旭が丘4A5A6B</t>
  </si>
  <si>
    <t>東平山2B</t>
  </si>
  <si>
    <t>旭が丘</t>
  </si>
  <si>
    <t>東平山2C3B</t>
  </si>
  <si>
    <t>西平山1A</t>
  </si>
  <si>
    <t>西平山1B2A3A</t>
  </si>
  <si>
    <t>東平山・西平山</t>
  </si>
  <si>
    <t>平山2A</t>
  </si>
  <si>
    <t>平山4A</t>
  </si>
  <si>
    <t>平山4B</t>
  </si>
  <si>
    <t>平山4C5A</t>
  </si>
  <si>
    <t>平山6B</t>
  </si>
  <si>
    <t>平山</t>
  </si>
  <si>
    <t>日野市</t>
    <rPh sb="0" eb="2">
      <t>ヒノ</t>
    </rPh>
    <rPh sb="2" eb="3">
      <t>シ</t>
    </rPh>
    <phoneticPr fontId="34"/>
  </si>
  <si>
    <t>折込エリア申込書　（　大宮・新都心　東大宮・宮原版　）</t>
    <rPh sb="5" eb="8">
      <t>モウシコミショ</t>
    </rPh>
    <rPh sb="14" eb="15">
      <t>シン</t>
    </rPh>
    <rPh sb="15" eb="17">
      <t>トシン</t>
    </rPh>
    <rPh sb="18" eb="21">
      <t>ヒガシオオミヤ</t>
    </rPh>
    <rPh sb="22" eb="24">
      <t>ミヤハラ</t>
    </rPh>
    <phoneticPr fontId="7"/>
  </si>
  <si>
    <t>大宮・さいたま新都心版</t>
    <rPh sb="0" eb="2">
      <t>オオミヤ</t>
    </rPh>
    <rPh sb="7" eb="8">
      <t>シン</t>
    </rPh>
    <rPh sb="8" eb="10">
      <t>トシン</t>
    </rPh>
    <rPh sb="10" eb="11">
      <t>ハン</t>
    </rPh>
    <phoneticPr fontId="7"/>
  </si>
  <si>
    <t>東大宮・宮原・日進版</t>
    <rPh sb="0" eb="3">
      <t>ヒガシオオミヤ</t>
    </rPh>
    <rPh sb="4" eb="6">
      <t>ミヤハラ</t>
    </rPh>
    <rPh sb="7" eb="9">
      <t>ニッシン</t>
    </rPh>
    <rPh sb="9" eb="10">
      <t>ハン</t>
    </rPh>
    <phoneticPr fontId="7"/>
  </si>
  <si>
    <t>御蔵</t>
  </si>
  <si>
    <t>本町東1</t>
  </si>
  <si>
    <t>日進町1A</t>
  </si>
  <si>
    <t>東大宮1A</t>
    <phoneticPr fontId="7"/>
  </si>
  <si>
    <t>宮町2</t>
  </si>
  <si>
    <t>東新井A（海老沼南公園）</t>
  </si>
  <si>
    <t>本町東2</t>
    <phoneticPr fontId="7"/>
  </si>
  <si>
    <t>日進町1B</t>
  </si>
  <si>
    <t>東大宮1B</t>
    <phoneticPr fontId="7"/>
  </si>
  <si>
    <t>宮町3</t>
  </si>
  <si>
    <t>東新井B（海老沼小学校）</t>
  </si>
  <si>
    <t>本町東3</t>
  </si>
  <si>
    <t>日進町1C</t>
  </si>
  <si>
    <t>東大宮2</t>
  </si>
  <si>
    <t>大門1・2</t>
  </si>
  <si>
    <t>南中丸Ａ（ゴルフパル大宮）</t>
    <rPh sb="10" eb="12">
      <t>オオミヤ</t>
    </rPh>
    <phoneticPr fontId="34"/>
  </si>
  <si>
    <t>本町東4</t>
  </si>
  <si>
    <t>日進町1Ｄ</t>
    <phoneticPr fontId="7"/>
  </si>
  <si>
    <t>東大宮3</t>
  </si>
  <si>
    <t>南中丸Ｂ（大宮八幡中学校）</t>
    <rPh sb="5" eb="9">
      <t>オオミヤヤワタ</t>
    </rPh>
    <rPh sb="9" eb="12">
      <t>チュウガッコウ</t>
    </rPh>
    <phoneticPr fontId="34"/>
  </si>
  <si>
    <t>本町東5</t>
  </si>
  <si>
    <t>日進町2A</t>
  </si>
  <si>
    <t>東大宮4A</t>
  </si>
  <si>
    <t>仲町1・2A・3A</t>
  </si>
  <si>
    <t>南中丸Ｃ（ルミエール保育園）</t>
    <rPh sb="10" eb="13">
      <t>ホイクエン</t>
    </rPh>
    <phoneticPr fontId="34"/>
  </si>
  <si>
    <t>本町東6</t>
  </si>
  <si>
    <t>日進町2B</t>
  </si>
  <si>
    <t>東大宮4B</t>
  </si>
  <si>
    <t>仲町2B・3B</t>
  </si>
  <si>
    <t>御蔵・東新井・南中丸</t>
    <phoneticPr fontId="34"/>
  </si>
  <si>
    <t>本町東7</t>
  </si>
  <si>
    <t>日進町2C</t>
  </si>
  <si>
    <t>大宮駅東口</t>
  </si>
  <si>
    <t>桜木町1Ａ・2</t>
    <phoneticPr fontId="7"/>
  </si>
  <si>
    <t>本町東</t>
    <phoneticPr fontId="34"/>
  </si>
  <si>
    <t>日進町2D</t>
  </si>
  <si>
    <t>東大宮5B</t>
  </si>
  <si>
    <t>下町1・2</t>
    <phoneticPr fontId="7"/>
  </si>
  <si>
    <t>桜木町1Ｂ</t>
  </si>
  <si>
    <t>本町西1</t>
  </si>
  <si>
    <t>日進町2E</t>
  </si>
  <si>
    <t>東大宮5C</t>
    <phoneticPr fontId="34"/>
  </si>
  <si>
    <t>吉敷町1・2</t>
  </si>
  <si>
    <t>桜木町2</t>
  </si>
  <si>
    <t>本町西2</t>
  </si>
  <si>
    <t>日進町2F</t>
    <phoneticPr fontId="34"/>
  </si>
  <si>
    <t>東大宮6A</t>
  </si>
  <si>
    <t>吉敷町3・4</t>
    <rPh sb="2" eb="3">
      <t>チョウ</t>
    </rPh>
    <phoneticPr fontId="7"/>
  </si>
  <si>
    <t>桜木町4Ａ</t>
  </si>
  <si>
    <t>本町西3</t>
  </si>
  <si>
    <t>日進町3</t>
  </si>
  <si>
    <t>東大宮6B</t>
  </si>
  <si>
    <t>浅間町1・2</t>
  </si>
  <si>
    <t>桜木町4Ｂ</t>
  </si>
  <si>
    <t>本町西4</t>
  </si>
  <si>
    <t>日進町</t>
  </si>
  <si>
    <t>東大宮6C</t>
    <phoneticPr fontId="7"/>
  </si>
  <si>
    <t>下町・吉敷町・浅間町</t>
  </si>
  <si>
    <t>桜木町4Ｃ</t>
  </si>
  <si>
    <t>本町西5</t>
  </si>
  <si>
    <t>宮原町1</t>
    <phoneticPr fontId="7"/>
  </si>
  <si>
    <t>東大宮6D</t>
    <phoneticPr fontId="7"/>
  </si>
  <si>
    <t>土手2・3</t>
  </si>
  <si>
    <t>桜木町4Ｄ</t>
  </si>
  <si>
    <t>本町西6</t>
    <rPh sb="0" eb="1">
      <t>ホン</t>
    </rPh>
    <rPh sb="1" eb="2">
      <t>チョウ</t>
    </rPh>
    <rPh sb="2" eb="3">
      <t>ニシ</t>
    </rPh>
    <phoneticPr fontId="34"/>
  </si>
  <si>
    <t>宮原町1A</t>
    <phoneticPr fontId="7"/>
  </si>
  <si>
    <t>東大宮7</t>
  </si>
  <si>
    <t>高鼻町1・2</t>
  </si>
  <si>
    <t>桜木町</t>
  </si>
  <si>
    <t>本町西</t>
  </si>
  <si>
    <t>宮原町1B</t>
  </si>
  <si>
    <t>東大宮</t>
  </si>
  <si>
    <t>高鼻町2</t>
    <phoneticPr fontId="7"/>
  </si>
  <si>
    <t>大成町1Ａ</t>
  </si>
  <si>
    <t>桜丘1</t>
  </si>
  <si>
    <t>宮原町1C</t>
    <phoneticPr fontId="7"/>
  </si>
  <si>
    <t>春野1</t>
  </si>
  <si>
    <t>寿能町1</t>
  </si>
  <si>
    <t>大成町1Ｂ</t>
  </si>
  <si>
    <t>桜丘2</t>
  </si>
  <si>
    <t>宮原町1Ｄ（URアーベイン大宮）</t>
    <rPh sb="13" eb="15">
      <t>オオミヤ</t>
    </rPh>
    <phoneticPr fontId="7"/>
  </si>
  <si>
    <t>春野2</t>
  </si>
  <si>
    <t>寿能町2Ａ</t>
  </si>
  <si>
    <t>大成町2</t>
  </si>
  <si>
    <t>桜丘</t>
  </si>
  <si>
    <t>宮原町1E</t>
    <phoneticPr fontId="7"/>
  </si>
  <si>
    <t>春野3</t>
  </si>
  <si>
    <t>寿能町2Ｂ</t>
  </si>
  <si>
    <t>大成町3Ａ</t>
  </si>
  <si>
    <t>八王子1</t>
  </si>
  <si>
    <t>宮原町2Ａ</t>
    <phoneticPr fontId="7"/>
  </si>
  <si>
    <t>春野4</t>
  </si>
  <si>
    <t>土手町・高鼻町・寿能町</t>
  </si>
  <si>
    <t>大成町3Ｂ</t>
  </si>
  <si>
    <t>八王子2</t>
  </si>
  <si>
    <t>宮原町2B</t>
    <phoneticPr fontId="7"/>
  </si>
  <si>
    <t>春野</t>
    <phoneticPr fontId="34"/>
  </si>
  <si>
    <t>東町1</t>
  </si>
  <si>
    <t>大成町</t>
  </si>
  <si>
    <t>八王子3A</t>
  </si>
  <si>
    <t>宮原町2C</t>
    <phoneticPr fontId="7"/>
  </si>
  <si>
    <t>春岡1</t>
  </si>
  <si>
    <t>櫛引町1Ａ</t>
  </si>
  <si>
    <t>八王子3B</t>
  </si>
  <si>
    <t>宮原町2D</t>
    <phoneticPr fontId="7"/>
  </si>
  <si>
    <t>春岡2</t>
  </si>
  <si>
    <t>東町2B</t>
  </si>
  <si>
    <t>櫛引町1Ｂ</t>
  </si>
  <si>
    <t>八王子4</t>
  </si>
  <si>
    <t>宮原町3,4</t>
    <phoneticPr fontId="7"/>
  </si>
  <si>
    <t>春岡3</t>
  </si>
  <si>
    <t>堀の内1A</t>
  </si>
  <si>
    <t>櫛引町1Ｃ</t>
  </si>
  <si>
    <t>八王子5</t>
  </si>
  <si>
    <t>宮原町3A</t>
    <rPh sb="0" eb="2">
      <t>ミヤハラ</t>
    </rPh>
    <rPh sb="2" eb="3">
      <t>マチ</t>
    </rPh>
    <phoneticPr fontId="7"/>
  </si>
  <si>
    <t>島町Ａ</t>
    <phoneticPr fontId="7"/>
  </si>
  <si>
    <t>堀の内1B</t>
  </si>
  <si>
    <t>櫛引町1Ｄ</t>
    <phoneticPr fontId="7"/>
  </si>
  <si>
    <t>八王子</t>
  </si>
  <si>
    <t>宮原町3B</t>
    <rPh sb="0" eb="2">
      <t>ミヤハラ</t>
    </rPh>
    <rPh sb="2" eb="3">
      <t>マチ</t>
    </rPh>
    <phoneticPr fontId="7"/>
  </si>
  <si>
    <t>島町Ｂ</t>
    <phoneticPr fontId="7"/>
  </si>
  <si>
    <t>堀の内1（ｸﾞﾗﾝﾄﾞシティ・工房館）</t>
  </si>
  <si>
    <t>櫛引町1Ｅ</t>
    <phoneticPr fontId="7"/>
  </si>
  <si>
    <t>円阿弥1・2</t>
    <phoneticPr fontId="7"/>
  </si>
  <si>
    <t>宮原町3C</t>
    <rPh sb="0" eb="2">
      <t>ミヤハラ</t>
    </rPh>
    <rPh sb="2" eb="3">
      <t>マチ</t>
    </rPh>
    <phoneticPr fontId="7"/>
  </si>
  <si>
    <t>島町Ｃ</t>
    <phoneticPr fontId="7"/>
  </si>
  <si>
    <t>堀の内2</t>
  </si>
  <si>
    <t>櫛引町2A</t>
    <phoneticPr fontId="34"/>
  </si>
  <si>
    <t>円阿弥3</t>
    <phoneticPr fontId="34"/>
  </si>
  <si>
    <t>宮原町3D</t>
    <rPh sb="0" eb="2">
      <t>ミヤハラ</t>
    </rPh>
    <rPh sb="2" eb="3">
      <t>マチ</t>
    </rPh>
    <phoneticPr fontId="7"/>
  </si>
  <si>
    <t>春岡・島町</t>
    <phoneticPr fontId="34"/>
  </si>
  <si>
    <t>堀の内3</t>
  </si>
  <si>
    <t>櫛引町2B</t>
    <phoneticPr fontId="34"/>
  </si>
  <si>
    <t>円阿弥4</t>
    <phoneticPr fontId="34"/>
  </si>
  <si>
    <t>宮原町4A</t>
  </si>
  <si>
    <t>堀崎町</t>
  </si>
  <si>
    <t>東町・堀の内</t>
  </si>
  <si>
    <t>櫛引町2C</t>
    <phoneticPr fontId="34"/>
  </si>
  <si>
    <t>円阿弥5A</t>
    <phoneticPr fontId="7"/>
  </si>
  <si>
    <t>宮原町4B</t>
  </si>
  <si>
    <t>大和田1A</t>
  </si>
  <si>
    <t>天沼1A</t>
  </si>
  <si>
    <t>櫛引町</t>
  </si>
  <si>
    <t>円阿弥5B（キララガーデン）</t>
    <phoneticPr fontId="7"/>
  </si>
  <si>
    <t>宮原町4C</t>
  </si>
  <si>
    <t>大和田1B</t>
  </si>
  <si>
    <t>天沼1B</t>
  </si>
  <si>
    <t>円阿弥6</t>
  </si>
  <si>
    <t>宮原町4D</t>
  </si>
  <si>
    <t>大和田1C</t>
    <phoneticPr fontId="34"/>
  </si>
  <si>
    <t>天沼1C・2A</t>
  </si>
  <si>
    <t>上小町Ｂ（かみこ幼稚園）</t>
  </si>
  <si>
    <t>円阿弥7</t>
    <phoneticPr fontId="34"/>
  </si>
  <si>
    <t>宮原町4E</t>
  </si>
  <si>
    <t>大和田2A</t>
    <phoneticPr fontId="34"/>
  </si>
  <si>
    <t>天沼1D</t>
  </si>
  <si>
    <t>上小町Ｃ（ひばり幼稚園）</t>
  </si>
  <si>
    <t>円阿弥</t>
  </si>
  <si>
    <t>宮原町4Ｆ</t>
    <rPh sb="0" eb="3">
      <t>ミヤハラマチ</t>
    </rPh>
    <phoneticPr fontId="34"/>
  </si>
  <si>
    <t>大和田2B</t>
    <phoneticPr fontId="34"/>
  </si>
  <si>
    <t>天沼1E</t>
    <phoneticPr fontId="34"/>
  </si>
  <si>
    <t>上小町Ｄ（東朋建設）</t>
  </si>
  <si>
    <t>上落合1</t>
  </si>
  <si>
    <t>宮原町</t>
  </si>
  <si>
    <t>蓮沼Ａ（エクセル大宮東）</t>
    <rPh sb="8" eb="10">
      <t>オオミヤ</t>
    </rPh>
    <rPh sb="10" eb="11">
      <t>ヒガシ</t>
    </rPh>
    <phoneticPr fontId="7"/>
  </si>
  <si>
    <t>天沼2B</t>
  </si>
  <si>
    <t>上小町Ｅ（かみこ公園）</t>
  </si>
  <si>
    <t>上落合2</t>
  </si>
  <si>
    <t>植竹町1A</t>
  </si>
  <si>
    <t>蓮沼Ｂ（蓮沼公園）</t>
    <rPh sb="4" eb="6">
      <t>ハスヌマ</t>
    </rPh>
    <rPh sb="6" eb="8">
      <t>コウエン</t>
    </rPh>
    <phoneticPr fontId="7"/>
  </si>
  <si>
    <t>天沼2C</t>
  </si>
  <si>
    <t>上小町Ｆ（青木信金大宮支店）</t>
  </si>
  <si>
    <t>上落合3</t>
    <phoneticPr fontId="34"/>
  </si>
  <si>
    <t>植竹町1B</t>
  </si>
  <si>
    <t>堀崎町・大和田町・蓮沼</t>
    <phoneticPr fontId="34"/>
  </si>
  <si>
    <t>天沼2D</t>
    <phoneticPr fontId="34"/>
  </si>
  <si>
    <t>上小町Ｇ（上小小学校）</t>
  </si>
  <si>
    <t>上落合4</t>
  </si>
  <si>
    <t>植竹町1C</t>
  </si>
  <si>
    <t>風渡野Ａ・東門前Ａ</t>
    <rPh sb="5" eb="8">
      <t>ヒガシモンゼン</t>
    </rPh>
    <phoneticPr fontId="7"/>
  </si>
  <si>
    <t>大原6・7・天沼2E</t>
    <rPh sb="6" eb="8">
      <t>アマヌマ</t>
    </rPh>
    <phoneticPr fontId="7"/>
  </si>
  <si>
    <t>上小町</t>
  </si>
  <si>
    <t>上落合5</t>
  </si>
  <si>
    <t>植竹町2</t>
  </si>
  <si>
    <t>風渡野Ｂ（七里駅）</t>
    <rPh sb="5" eb="8">
      <t>ナナサトエキ</t>
    </rPh>
    <phoneticPr fontId="7"/>
  </si>
  <si>
    <t>北袋1</t>
  </si>
  <si>
    <t>三橋1Ａ</t>
  </si>
  <si>
    <t>上落合6</t>
  </si>
  <si>
    <t>盆栽町A</t>
    <phoneticPr fontId="34"/>
  </si>
  <si>
    <t>東門前B（ローソン東門前店）</t>
    <rPh sb="9" eb="12">
      <t>ヒガシモンゼン</t>
    </rPh>
    <rPh sb="12" eb="13">
      <t>テン</t>
    </rPh>
    <phoneticPr fontId="7"/>
  </si>
  <si>
    <t>北袋2</t>
  </si>
  <si>
    <t>三橋1Ｂ</t>
  </si>
  <si>
    <t>上落合7</t>
  </si>
  <si>
    <t>盆栽町B</t>
    <phoneticPr fontId="34"/>
  </si>
  <si>
    <t>七里(ｸﾞﾘｰﾝﾊｲﾂ・ｻﾝｺｰﾎﾟ・ｼｬﾙﾏﾝｺｰﾎﾟ)</t>
    <rPh sb="0" eb="2">
      <t>ナナサト</t>
    </rPh>
    <phoneticPr fontId="7"/>
  </si>
  <si>
    <t>天沼・大原・北袋</t>
  </si>
  <si>
    <t>三橋1Ｃ</t>
    <phoneticPr fontId="7"/>
  </si>
  <si>
    <t>上落合8</t>
  </si>
  <si>
    <t>植竹町・盆栽町</t>
  </si>
  <si>
    <t>小深作A（春里中学校）</t>
  </si>
  <si>
    <t>南中野A（諏訪の苑）</t>
  </si>
  <si>
    <t>三橋1Ｄ</t>
    <phoneticPr fontId="7"/>
  </si>
  <si>
    <t>上落合9</t>
  </si>
  <si>
    <t>土呂町1A</t>
    <phoneticPr fontId="34"/>
  </si>
  <si>
    <t>小深作B（大宮七里ハウス）</t>
    <rPh sb="5" eb="7">
      <t>オオミヤ</t>
    </rPh>
    <rPh sb="7" eb="9">
      <t>ナナサト</t>
    </rPh>
    <phoneticPr fontId="7"/>
  </si>
  <si>
    <t>南中野B（リサイクルショップ）</t>
    <phoneticPr fontId="7"/>
  </si>
  <si>
    <t>三橋2</t>
  </si>
  <si>
    <t>上落合</t>
  </si>
  <si>
    <t>土呂町1B</t>
    <phoneticPr fontId="34"/>
  </si>
  <si>
    <t>小深作C（春里どんぐりの家）</t>
    <rPh sb="5" eb="6">
      <t>ハル</t>
    </rPh>
    <rPh sb="6" eb="7">
      <t>サト</t>
    </rPh>
    <rPh sb="12" eb="13">
      <t>イエ</t>
    </rPh>
    <phoneticPr fontId="7"/>
  </si>
  <si>
    <t>南中野C（正法院）</t>
  </si>
  <si>
    <t>三橋3</t>
  </si>
  <si>
    <t>下落合2</t>
  </si>
  <si>
    <t>土呂町2</t>
  </si>
  <si>
    <t>風渡野・小深作・東門前</t>
    <rPh sb="8" eb="11">
      <t>ヒガシモンゼン</t>
    </rPh>
    <phoneticPr fontId="7"/>
  </si>
  <si>
    <t>南中野Ｄ（スーパーバリュー）</t>
    <phoneticPr fontId="7"/>
  </si>
  <si>
    <t>三橋4</t>
  </si>
  <si>
    <t>下落合3</t>
  </si>
  <si>
    <t>土呂町</t>
  </si>
  <si>
    <t>大谷A（大谷小学校）</t>
  </si>
  <si>
    <t>南中野</t>
  </si>
  <si>
    <t>白鍬Ａ</t>
  </si>
  <si>
    <t>下落合4</t>
  </si>
  <si>
    <t>大成町4Ａ</t>
  </si>
  <si>
    <t>新堤</t>
  </si>
  <si>
    <t>中川A（中川自治会）</t>
    <rPh sb="4" eb="6">
      <t>ナカガワ</t>
    </rPh>
    <rPh sb="6" eb="9">
      <t>ジチカイ</t>
    </rPh>
    <phoneticPr fontId="7"/>
  </si>
  <si>
    <t>白鍬B</t>
  </si>
  <si>
    <t>下落合6</t>
  </si>
  <si>
    <t>大成町4Ｂ</t>
  </si>
  <si>
    <t>東宮下Ａ</t>
    <phoneticPr fontId="7"/>
  </si>
  <si>
    <t>中川B（上山口新田）</t>
    <rPh sb="4" eb="7">
      <t>カミヤマグチ</t>
    </rPh>
    <rPh sb="7" eb="9">
      <t>シンデン</t>
    </rPh>
    <phoneticPr fontId="7"/>
  </si>
  <si>
    <t>三橋・白鍬</t>
    <rPh sb="3" eb="5">
      <t>シラクワ</t>
    </rPh>
    <phoneticPr fontId="7"/>
  </si>
  <si>
    <t>下落合7</t>
  </si>
  <si>
    <t>東大成町1A</t>
  </si>
  <si>
    <t>東宮下B</t>
    <phoneticPr fontId="7"/>
  </si>
  <si>
    <t>中川C（円蔵院）</t>
  </si>
  <si>
    <t>下落合</t>
    <phoneticPr fontId="34"/>
  </si>
  <si>
    <t>東大成町1B</t>
  </si>
  <si>
    <t>大谷・新堤・東宮下</t>
    <phoneticPr fontId="34"/>
  </si>
  <si>
    <t>中川D（中山神社）</t>
  </si>
  <si>
    <t>下落合</t>
    <phoneticPr fontId="7"/>
  </si>
  <si>
    <t>東大成町2A</t>
  </si>
  <si>
    <t>丸ヶ崎町A（氷川神社）</t>
  </si>
  <si>
    <t>中川・上山口新田</t>
    <phoneticPr fontId="34"/>
  </si>
  <si>
    <t>東大成町2B</t>
  </si>
  <si>
    <t>丸ヶ崎町B（春岡幼稚園）</t>
  </si>
  <si>
    <t>東大成町2C</t>
    <phoneticPr fontId="7"/>
  </si>
  <si>
    <t>丸ヶ崎町C(中原公園）</t>
    <rPh sb="6" eb="8">
      <t>ナカハラ</t>
    </rPh>
    <rPh sb="8" eb="10">
      <t>コウエン</t>
    </rPh>
    <phoneticPr fontId="34"/>
  </si>
  <si>
    <t>大成町・東大成町</t>
  </si>
  <si>
    <t>丸ヶ崎町</t>
    <phoneticPr fontId="34"/>
  </si>
  <si>
    <t>奈良町A（いなげや）</t>
    <phoneticPr fontId="34"/>
  </si>
  <si>
    <t>奈良町B（奈良町団地）</t>
  </si>
  <si>
    <t>原市E（原市南保育所）</t>
  </si>
  <si>
    <t>奈良町Ｃ（ふれあい広場）</t>
    <rPh sb="9" eb="11">
      <t>ヒロバ</t>
    </rPh>
    <phoneticPr fontId="34"/>
  </si>
  <si>
    <t>原市F（上尾市役所原市支所）</t>
  </si>
  <si>
    <t>別所町A（別所北公園）</t>
  </si>
  <si>
    <t>原市G（原市中学校）</t>
    <rPh sb="0" eb="2">
      <t>ハライチ</t>
    </rPh>
    <rPh sb="4" eb="6">
      <t>ハライチ</t>
    </rPh>
    <rPh sb="6" eb="9">
      <t>チュウガッコウ</t>
    </rPh>
    <phoneticPr fontId="34"/>
  </si>
  <si>
    <t>別所町B（別所小学校）</t>
    <phoneticPr fontId="34"/>
  </si>
  <si>
    <t>原市H（ジョナサン大宮砂町店）</t>
    <rPh sb="0" eb="2">
      <t>ハライチ</t>
    </rPh>
    <rPh sb="9" eb="11">
      <t>オオミヤ</t>
    </rPh>
    <rPh sb="11" eb="13">
      <t>スナチョウ</t>
    </rPh>
    <rPh sb="13" eb="14">
      <t>テン</t>
    </rPh>
    <phoneticPr fontId="34"/>
  </si>
  <si>
    <t>別所町C（別所町自治会館）</t>
    <rPh sb="5" eb="8">
      <t>ベッショチョウ</t>
    </rPh>
    <rPh sb="8" eb="10">
      <t>ジチ</t>
    </rPh>
    <rPh sb="10" eb="12">
      <t>カイカン</t>
    </rPh>
    <phoneticPr fontId="34"/>
  </si>
  <si>
    <t>原市中3</t>
  </si>
  <si>
    <t>料金表</t>
  </si>
  <si>
    <t>奈良町・別所町</t>
  </si>
  <si>
    <t>原市北1A</t>
  </si>
  <si>
    <t>内野本郷</t>
  </si>
  <si>
    <t>原市・原市中・原市北</t>
  </si>
  <si>
    <t>原市団地1・2</t>
  </si>
  <si>
    <t>吉野町1A</t>
  </si>
  <si>
    <t>原市団地3</t>
  </si>
  <si>
    <t>吉野町1B</t>
  </si>
  <si>
    <t>原市団地4・5</t>
  </si>
  <si>
    <t>吉野町2Ａ</t>
    <phoneticPr fontId="34"/>
  </si>
  <si>
    <t>原市団地</t>
  </si>
  <si>
    <t>吉野町2Ｂ</t>
    <rPh sb="0" eb="3">
      <t>ヨシノチョウ</t>
    </rPh>
    <phoneticPr fontId="34"/>
  </si>
  <si>
    <t>瓦葺A(ASA上尾東部）</t>
  </si>
  <si>
    <t>今羽町A（真福寺）</t>
  </si>
  <si>
    <t>瓦葺B（西原テニスクラブコート）</t>
  </si>
  <si>
    <t>さいたま市大宮区</t>
    <rPh sb="4" eb="5">
      <t>シ</t>
    </rPh>
    <rPh sb="5" eb="8">
      <t>オオミヤク</t>
    </rPh>
    <phoneticPr fontId="7"/>
  </si>
  <si>
    <t>今羽町B（泰平小学校）</t>
  </si>
  <si>
    <t>瓦葺C（尾山台小学校）</t>
  </si>
  <si>
    <t>さいたま市中央区</t>
    <rPh sb="4" eb="5">
      <t>シ</t>
    </rPh>
    <rPh sb="5" eb="8">
      <t>チュウオウク</t>
    </rPh>
    <phoneticPr fontId="7"/>
  </si>
  <si>
    <t>本郷町A</t>
    <phoneticPr fontId="34"/>
  </si>
  <si>
    <t>瓦葺D（かわらぶき保育所）</t>
  </si>
  <si>
    <t>さいたま市北区</t>
    <rPh sb="4" eb="5">
      <t>シ</t>
    </rPh>
    <rPh sb="5" eb="7">
      <t>キタク</t>
    </rPh>
    <phoneticPr fontId="7"/>
  </si>
  <si>
    <t>本郷町B</t>
    <phoneticPr fontId="34"/>
  </si>
  <si>
    <t>瓦葺E（ライオンズＭＳ上尾原市）</t>
  </si>
  <si>
    <t>さいたま市西区</t>
    <rPh sb="4" eb="5">
      <t>シ</t>
    </rPh>
    <rPh sb="5" eb="7">
      <t>ニシク</t>
    </rPh>
    <phoneticPr fontId="7"/>
  </si>
  <si>
    <t>本郷町C</t>
    <phoneticPr fontId="34"/>
  </si>
  <si>
    <t>瓦葺Ｆ（ヴォラトス）</t>
    <phoneticPr fontId="34"/>
  </si>
  <si>
    <t>〒352-0011</t>
    <phoneticPr fontId="7"/>
  </si>
  <si>
    <t>さいたま市見沼区</t>
    <rPh sb="4" eb="5">
      <t>シ</t>
    </rPh>
    <rPh sb="5" eb="8">
      <t>ミヌマク</t>
    </rPh>
    <phoneticPr fontId="7"/>
  </si>
  <si>
    <t>本郷町D</t>
    <phoneticPr fontId="34"/>
  </si>
  <si>
    <t>瓦葺G（瓦葺小学校）</t>
    <rPh sb="4" eb="6">
      <t>カワラブキ</t>
    </rPh>
    <rPh sb="6" eb="9">
      <t>ショウガッコウ</t>
    </rPh>
    <phoneticPr fontId="34"/>
  </si>
  <si>
    <t>埼玉県新座市野火止8-18-6
第一美創　野火止倉庫</t>
    <rPh sb="0" eb="3">
      <t>サイタマケン</t>
    </rPh>
    <rPh sb="3" eb="6">
      <t>ニイザシ</t>
    </rPh>
    <rPh sb="6" eb="9">
      <t>ノビドメ</t>
    </rPh>
    <phoneticPr fontId="7"/>
  </si>
  <si>
    <t>さいたま市桜区</t>
    <rPh sb="4" eb="5">
      <t>シ</t>
    </rPh>
    <rPh sb="5" eb="6">
      <t>サクラ</t>
    </rPh>
    <rPh sb="6" eb="7">
      <t>ク</t>
    </rPh>
    <phoneticPr fontId="7"/>
  </si>
  <si>
    <t>本郷町E</t>
    <phoneticPr fontId="34"/>
  </si>
  <si>
    <t>尾山台団地</t>
  </si>
  <si>
    <t>上尾市</t>
    <rPh sb="0" eb="3">
      <t>アゲオシ</t>
    </rPh>
    <phoneticPr fontId="7"/>
  </si>
  <si>
    <t>本郷町Ｆ（ＵＲ）</t>
    <phoneticPr fontId="34"/>
  </si>
  <si>
    <t>瓦葺・尾山台団地</t>
    <phoneticPr fontId="34"/>
  </si>
  <si>
    <t>本郷町G</t>
    <rPh sb="0" eb="3">
      <t>ホンゴウマチ</t>
    </rPh>
    <phoneticPr fontId="34"/>
  </si>
  <si>
    <t>tel.048-464-5016</t>
    <phoneticPr fontId="7"/>
  </si>
  <si>
    <t>本郷町H</t>
    <rPh sb="0" eb="3">
      <t>ホンゴウマチ</t>
    </rPh>
    <phoneticPr fontId="34"/>
  </si>
  <si>
    <t>吉野町・今羽町・本郷町</t>
  </si>
  <si>
    <t>折込エリア申込書　（　上尾伊奈・桶川北本版　）</t>
    <phoneticPr fontId="7"/>
  </si>
  <si>
    <t>上尾伊奈版</t>
    <rPh sb="0" eb="2">
      <t>アゲオ</t>
    </rPh>
    <rPh sb="2" eb="4">
      <t>イナ</t>
    </rPh>
    <rPh sb="4" eb="5">
      <t>ハン</t>
    </rPh>
    <phoneticPr fontId="7"/>
  </si>
  <si>
    <t>桶川北本版</t>
    <phoneticPr fontId="7"/>
  </si>
  <si>
    <t>上A（シラコバト団地22～35）</t>
    <rPh sb="8" eb="10">
      <t>ダンチ</t>
    </rPh>
    <phoneticPr fontId="34"/>
  </si>
  <si>
    <t>西上尾第１団地（1街区）</t>
    <phoneticPr fontId="1"/>
  </si>
  <si>
    <t>上Ｅ（ふれあいの森）</t>
    <rPh sb="8" eb="9">
      <t>モリ</t>
    </rPh>
    <phoneticPr fontId="1"/>
  </si>
  <si>
    <t>中丸1</t>
    <phoneticPr fontId="7"/>
  </si>
  <si>
    <t>上町1</t>
  </si>
  <si>
    <t>上B（白小鳩郵便局）</t>
    <rPh sb="3" eb="4">
      <t>シラ</t>
    </rPh>
    <rPh sb="4" eb="6">
      <t>コバト</t>
    </rPh>
    <rPh sb="6" eb="9">
      <t>ユウビンキョク</t>
    </rPh>
    <phoneticPr fontId="34"/>
  </si>
  <si>
    <t>上F（上郷地区広場・末広2）</t>
    <rPh sb="10" eb="12">
      <t>スエヒロ</t>
    </rPh>
    <phoneticPr fontId="1"/>
  </si>
  <si>
    <t>中丸2</t>
  </si>
  <si>
    <t>上町2</t>
  </si>
  <si>
    <t>上C（長浪公園）</t>
    <rPh sb="3" eb="4">
      <t>ナガ</t>
    </rPh>
    <rPh sb="4" eb="5">
      <t>ラン</t>
    </rPh>
    <rPh sb="5" eb="7">
      <t>コウエン</t>
    </rPh>
    <phoneticPr fontId="7"/>
  </si>
  <si>
    <t>南1</t>
    <phoneticPr fontId="1"/>
  </si>
  <si>
    <t>中丸3</t>
  </si>
  <si>
    <t>仲町1</t>
  </si>
  <si>
    <t>上D（つつみ幼稚園）</t>
  </si>
  <si>
    <t>小敷谷Ａ</t>
  </si>
  <si>
    <t>南2</t>
    <phoneticPr fontId="1"/>
  </si>
  <si>
    <t>中丸4</t>
  </si>
  <si>
    <t>仲町2</t>
  </si>
  <si>
    <t>上G（さがみ典礼駐車場）</t>
    <rPh sb="6" eb="8">
      <t>テンレイ</t>
    </rPh>
    <rPh sb="8" eb="11">
      <t>チュウシャジョウ</t>
    </rPh>
    <phoneticPr fontId="7"/>
  </si>
  <si>
    <t>小敷谷Ｂ</t>
  </si>
  <si>
    <t>東1・2</t>
    <phoneticPr fontId="1"/>
  </si>
  <si>
    <t>中丸5・6</t>
    <phoneticPr fontId="7"/>
  </si>
  <si>
    <t>宮本町・上町・仲町</t>
  </si>
  <si>
    <t>上Ｈ（シラコバ団地1～21）</t>
    <rPh sb="7" eb="9">
      <t>ダンチ</t>
    </rPh>
    <phoneticPr fontId="7"/>
  </si>
  <si>
    <t>小敷谷Ｃ</t>
    <phoneticPr fontId="7"/>
  </si>
  <si>
    <t>寿1（桶川市）</t>
    <phoneticPr fontId="1"/>
  </si>
  <si>
    <t>中丸7</t>
  </si>
  <si>
    <t>原新町</t>
  </si>
  <si>
    <t>西門前A</t>
  </si>
  <si>
    <t>壱丁目Ａ</t>
    <phoneticPr fontId="7"/>
  </si>
  <si>
    <t>寿2（桶川市）</t>
    <phoneticPr fontId="1"/>
  </si>
  <si>
    <t>二ツ家1</t>
  </si>
  <si>
    <t>緑丘1</t>
  </si>
  <si>
    <t>西門前B</t>
  </si>
  <si>
    <t>壱丁目Ｂ</t>
    <phoneticPr fontId="7"/>
  </si>
  <si>
    <t>神明1・2</t>
    <phoneticPr fontId="1"/>
  </si>
  <si>
    <t>二ツ家2</t>
  </si>
  <si>
    <t>緑丘2</t>
  </si>
  <si>
    <t>西門前C</t>
    <phoneticPr fontId="7"/>
  </si>
  <si>
    <t>平方・上野</t>
    <phoneticPr fontId="7"/>
  </si>
  <si>
    <t>上・南・東・寿・神明</t>
    <phoneticPr fontId="34"/>
  </si>
  <si>
    <t>二ツ家3</t>
  </si>
  <si>
    <t>緑丘3</t>
  </si>
  <si>
    <t>上・久保・西門前</t>
    <phoneticPr fontId="34"/>
  </si>
  <si>
    <t>西上尾団地・小敷谷・壱丁目・平方上野</t>
    <rPh sb="10" eb="13">
      <t>イッチョウメ</t>
    </rPh>
    <rPh sb="14" eb="16">
      <t>ヒラカタ</t>
    </rPh>
    <rPh sb="16" eb="18">
      <t>ウエノ</t>
    </rPh>
    <phoneticPr fontId="7"/>
  </si>
  <si>
    <t>西1</t>
  </si>
  <si>
    <t>二ツ家4</t>
  </si>
  <si>
    <t>緑丘4</t>
  </si>
  <si>
    <t>谷津1</t>
    <phoneticPr fontId="7"/>
  </si>
  <si>
    <t>浅間台1</t>
  </si>
  <si>
    <t>西2</t>
  </si>
  <si>
    <t>中丸・二ツ家</t>
    <phoneticPr fontId="7"/>
  </si>
  <si>
    <t>緑丘5</t>
  </si>
  <si>
    <t>谷津2A</t>
    <phoneticPr fontId="7"/>
  </si>
  <si>
    <t>浅間台2</t>
  </si>
  <si>
    <t>北1</t>
  </si>
  <si>
    <t>緑1・2</t>
    <phoneticPr fontId="1"/>
  </si>
  <si>
    <t>錦町</t>
  </si>
  <si>
    <t>谷津2B</t>
    <phoneticPr fontId="7"/>
  </si>
  <si>
    <t>浅間台3</t>
  </si>
  <si>
    <t>北2</t>
  </si>
  <si>
    <t>北本宿</t>
  </si>
  <si>
    <t>原新町・緑丘・錦町</t>
  </si>
  <si>
    <t>富士見1</t>
  </si>
  <si>
    <t>浅間台4</t>
  </si>
  <si>
    <t>末広1</t>
    <phoneticPr fontId="7"/>
  </si>
  <si>
    <t>下石戸下</t>
  </si>
  <si>
    <t>本町1</t>
  </si>
  <si>
    <t>富士見2</t>
  </si>
  <si>
    <t>中妻1</t>
  </si>
  <si>
    <t>末広2</t>
  </si>
  <si>
    <t>北本団地(1・2街区)</t>
    <rPh sb="0" eb="2">
      <t>キタモト</t>
    </rPh>
    <rPh sb="2" eb="4">
      <t>ダンチ</t>
    </rPh>
    <rPh sb="8" eb="10">
      <t>ガイク</t>
    </rPh>
    <phoneticPr fontId="7"/>
  </si>
  <si>
    <t>本町2</t>
  </si>
  <si>
    <t>西宮下1</t>
  </si>
  <si>
    <t>中妻2</t>
  </si>
  <si>
    <t>末広3</t>
  </si>
  <si>
    <t>北本団地(3・4街区)</t>
    <rPh sb="0" eb="2">
      <t>キタモト</t>
    </rPh>
    <rPh sb="2" eb="4">
      <t>ダンチ</t>
    </rPh>
    <rPh sb="8" eb="10">
      <t>ガイク</t>
    </rPh>
    <phoneticPr fontId="7"/>
  </si>
  <si>
    <t>本町3</t>
  </si>
  <si>
    <t>西宮下2</t>
  </si>
  <si>
    <t>中妻3</t>
  </si>
  <si>
    <t>西・北・末広</t>
    <phoneticPr fontId="7"/>
  </si>
  <si>
    <t>緑・北本宿・下石戸下・北本団地</t>
    <rPh sb="11" eb="13">
      <t>キタモト</t>
    </rPh>
    <rPh sb="13" eb="15">
      <t>ダンチ</t>
    </rPh>
    <phoneticPr fontId="7"/>
  </si>
  <si>
    <t>本町4A</t>
    <phoneticPr fontId="7"/>
  </si>
  <si>
    <t>西宮下3</t>
  </si>
  <si>
    <t>中妻4</t>
  </si>
  <si>
    <t>若宮1A</t>
    <phoneticPr fontId="7"/>
  </si>
  <si>
    <t>西高尾1・3</t>
    <phoneticPr fontId="7"/>
  </si>
  <si>
    <t>本町4B</t>
    <phoneticPr fontId="7"/>
  </si>
  <si>
    <t>西宮下4</t>
  </si>
  <si>
    <t>中妻5</t>
  </si>
  <si>
    <t>若宮1Ｂ(urビュータワーおけがわ)</t>
    <phoneticPr fontId="7"/>
  </si>
  <si>
    <t>西高尾.5.8</t>
  </si>
  <si>
    <t>本町5</t>
    <phoneticPr fontId="7"/>
  </si>
  <si>
    <t>谷津・富士見・西宮下</t>
  </si>
  <si>
    <t>浅間台・中妻</t>
    <phoneticPr fontId="7"/>
  </si>
  <si>
    <t>若宮2A</t>
  </si>
  <si>
    <t>中央1・2</t>
    <phoneticPr fontId="7"/>
  </si>
  <si>
    <t>本町6A</t>
  </si>
  <si>
    <t>柏座１A</t>
  </si>
  <si>
    <t>井戸木1</t>
  </si>
  <si>
    <t>若宮2B</t>
  </si>
  <si>
    <t>中央3</t>
  </si>
  <si>
    <t>本町6B</t>
  </si>
  <si>
    <t>井戸木2Ａ・鴨川2</t>
    <rPh sb="6" eb="8">
      <t>カモガワ</t>
    </rPh>
    <phoneticPr fontId="7"/>
  </si>
  <si>
    <t>若宮パークタウンＡ</t>
  </si>
  <si>
    <t>柏座2</t>
    <phoneticPr fontId="34"/>
  </si>
  <si>
    <t>井戸木2Ｂ</t>
    <phoneticPr fontId="7"/>
  </si>
  <si>
    <t>若宮パークタウンＢ</t>
  </si>
  <si>
    <t>本町1・2（北本市）</t>
  </si>
  <si>
    <t>愛宕1</t>
  </si>
  <si>
    <t>柏座3</t>
    <phoneticPr fontId="34"/>
  </si>
  <si>
    <t>井戸木3</t>
  </si>
  <si>
    <t>泉1</t>
  </si>
  <si>
    <t>本町3・4（北本市）</t>
  </si>
  <si>
    <t>愛宕2A</t>
    <phoneticPr fontId="7"/>
  </si>
  <si>
    <t>柏座4</t>
  </si>
  <si>
    <t>井戸木4</t>
  </si>
  <si>
    <t>泉2A</t>
  </si>
  <si>
    <t>本町5・6・7・8（北本市）</t>
  </si>
  <si>
    <t>愛宕2B</t>
    <phoneticPr fontId="7"/>
  </si>
  <si>
    <t>泉台1</t>
  </si>
  <si>
    <t>泉2B</t>
  </si>
  <si>
    <t>西高尾・中央・本町</t>
    <phoneticPr fontId="7"/>
  </si>
  <si>
    <t>愛宕3</t>
  </si>
  <si>
    <t>春日1Ｂ・2</t>
    <phoneticPr fontId="34"/>
  </si>
  <si>
    <t>泉台2</t>
  </si>
  <si>
    <t>鴨川1A</t>
  </si>
  <si>
    <t>弁財1</t>
    <phoneticPr fontId="7"/>
  </si>
  <si>
    <t>泉台3</t>
  </si>
  <si>
    <t>鴨川1Ｂ</t>
  </si>
  <si>
    <t>寿1（伊奈町）</t>
  </si>
  <si>
    <t>東町2A</t>
    <phoneticPr fontId="7"/>
  </si>
  <si>
    <t>弁財2</t>
    <phoneticPr fontId="7"/>
  </si>
  <si>
    <t>井戸木・泉台</t>
    <rPh sb="0" eb="3">
      <t>イドキ</t>
    </rPh>
    <rPh sb="4" eb="6">
      <t>イズミダイ</t>
    </rPh>
    <phoneticPr fontId="34"/>
  </si>
  <si>
    <t>鴨川2</t>
  </si>
  <si>
    <t>寿2・3（伊奈町）</t>
    <rPh sb="5" eb="7">
      <t>イナ</t>
    </rPh>
    <rPh sb="7" eb="8">
      <t>チョウ</t>
    </rPh>
    <phoneticPr fontId="7"/>
  </si>
  <si>
    <t>東町2B</t>
    <phoneticPr fontId="7"/>
  </si>
  <si>
    <t>柏座・春日・弁財</t>
  </si>
  <si>
    <t>朝日1</t>
  </si>
  <si>
    <t>若宮・泉・鴨川</t>
    <phoneticPr fontId="7"/>
  </si>
  <si>
    <t>寿3（マルエツ伊奈店）</t>
  </si>
  <si>
    <t>愛宕・東町</t>
  </si>
  <si>
    <t>向山1</t>
  </si>
  <si>
    <t>朝日2</t>
  </si>
  <si>
    <t>下日出谷A</t>
  </si>
  <si>
    <t>寿4（伊奈町）</t>
  </si>
  <si>
    <t>原市A（栁通り北自治会館）</t>
  </si>
  <si>
    <t>向山2</t>
  </si>
  <si>
    <t>朝日3</t>
  </si>
  <si>
    <t>下日出谷B</t>
    <phoneticPr fontId="7"/>
  </si>
  <si>
    <t>学園3</t>
  </si>
  <si>
    <t>原市Ｂ（原市一区公民館）</t>
  </si>
  <si>
    <t>向山3</t>
  </si>
  <si>
    <t>朝日</t>
    <rPh sb="0" eb="2">
      <t>アサヒ</t>
    </rPh>
    <phoneticPr fontId="34"/>
  </si>
  <si>
    <t>下日出谷C</t>
  </si>
  <si>
    <t>大針A</t>
  </si>
  <si>
    <t>原市C（大六天神社）</t>
  </si>
  <si>
    <t>向山4</t>
    <phoneticPr fontId="7"/>
  </si>
  <si>
    <t>大針B</t>
  </si>
  <si>
    <t>上日出谷Ａ</t>
  </si>
  <si>
    <t>伊奈町（羽貫・寿・学園・大針）</t>
    <phoneticPr fontId="7"/>
  </si>
  <si>
    <t>五番町</t>
  </si>
  <si>
    <t>川1・2</t>
    <phoneticPr fontId="7"/>
  </si>
  <si>
    <t>本町1（伊奈町）</t>
  </si>
  <si>
    <t>上日出谷Ｂ</t>
  </si>
  <si>
    <t>内宿台1・2・3・4・5</t>
  </si>
  <si>
    <t>原市・五番町</t>
  </si>
  <si>
    <t>今泉</t>
  </si>
  <si>
    <t>本町2（伊奈町）</t>
  </si>
  <si>
    <t>上日出谷Ｃ</t>
    <phoneticPr fontId="7"/>
  </si>
  <si>
    <t>上尾村Ａ</t>
    <phoneticPr fontId="7"/>
  </si>
  <si>
    <t>小泉A（三井住宅・小泉中央公園）</t>
    <rPh sb="4" eb="6">
      <t>ミツイ</t>
    </rPh>
    <rPh sb="6" eb="8">
      <t>ジュウタク</t>
    </rPh>
    <rPh sb="9" eb="11">
      <t>コイズミ</t>
    </rPh>
    <rPh sb="11" eb="13">
      <t>チュウオウ</t>
    </rPh>
    <rPh sb="13" eb="15">
      <t>コウエン</t>
    </rPh>
    <phoneticPr fontId="7"/>
  </si>
  <si>
    <t>本町3（伊奈町）</t>
  </si>
  <si>
    <t>上日出谷D</t>
    <phoneticPr fontId="7"/>
  </si>
  <si>
    <t>上尾村B</t>
  </si>
  <si>
    <t>小泉B（三井住宅・第2調節池）</t>
    <rPh sb="4" eb="6">
      <t>ミツイ</t>
    </rPh>
    <rPh sb="6" eb="8">
      <t>ジュウタク</t>
    </rPh>
    <rPh sb="9" eb="10">
      <t>ダイ</t>
    </rPh>
    <rPh sb="11" eb="13">
      <t>チョウセツ</t>
    </rPh>
    <rPh sb="13" eb="14">
      <t>イケ</t>
    </rPh>
    <phoneticPr fontId="7"/>
  </si>
  <si>
    <t>下日出谷西1・2</t>
    <rPh sb="0" eb="1">
      <t>シタ</t>
    </rPh>
    <rPh sb="4" eb="5">
      <t>ニシ</t>
    </rPh>
    <phoneticPr fontId="7"/>
  </si>
  <si>
    <t>二ツ宮A</t>
    <phoneticPr fontId="7"/>
  </si>
  <si>
    <t>中分1</t>
    <phoneticPr fontId="7"/>
  </si>
  <si>
    <t>栄3・小室（伊奈町）</t>
    <rPh sb="3" eb="5">
      <t>コムロ</t>
    </rPh>
    <phoneticPr fontId="7"/>
  </si>
  <si>
    <t>下日出谷・上日出谷</t>
    <rPh sb="0" eb="4">
      <t>シモヒデヤ</t>
    </rPh>
    <rPh sb="5" eb="9">
      <t>カミヒデヤ</t>
    </rPh>
    <phoneticPr fontId="34"/>
  </si>
  <si>
    <t>西小針1</t>
  </si>
  <si>
    <t>二ツ宮B</t>
  </si>
  <si>
    <t>向山・川・今泉・小泉・中分</t>
    <phoneticPr fontId="7"/>
  </si>
  <si>
    <t>伊奈町（大針・本町・小室・栄）</t>
    <phoneticPr fontId="7"/>
  </si>
  <si>
    <t>加納（ローソン桶川加納東）</t>
    <phoneticPr fontId="7"/>
  </si>
  <si>
    <t>西小針3</t>
  </si>
  <si>
    <t>二ツ宮C</t>
    <phoneticPr fontId="7"/>
  </si>
  <si>
    <t>坂田A・加納</t>
    <rPh sb="4" eb="6">
      <t>カノウ</t>
    </rPh>
    <phoneticPr fontId="7"/>
  </si>
  <si>
    <t>伊奈町（内宿台・小針内宿新宿・西小針）</t>
    <phoneticPr fontId="7"/>
  </si>
  <si>
    <t>平塚Ａ</t>
  </si>
  <si>
    <t>日の出1</t>
    <phoneticPr fontId="7"/>
  </si>
  <si>
    <t>坂田B</t>
  </si>
  <si>
    <t>平塚Ｂ</t>
  </si>
  <si>
    <t>上尾下A</t>
  </si>
  <si>
    <t>坂田Ｃ</t>
  </si>
  <si>
    <t>平塚Ｃ</t>
    <phoneticPr fontId="7"/>
  </si>
  <si>
    <t>上尾下B</t>
  </si>
  <si>
    <t>坂田東1</t>
    <phoneticPr fontId="1"/>
  </si>
  <si>
    <t>大字菅谷</t>
  </si>
  <si>
    <t>栄町・日の出・上尾下</t>
    <phoneticPr fontId="7"/>
  </si>
  <si>
    <t>坂田東2</t>
  </si>
  <si>
    <t>根貝戸団地</t>
  </si>
  <si>
    <t>坂田東3</t>
  </si>
  <si>
    <t>上尾村・二ツ宮・平塚・菅谷・根貝戸団地</t>
    <phoneticPr fontId="7"/>
  </si>
  <si>
    <t>加納・坂田・坂田東</t>
    <phoneticPr fontId="34"/>
  </si>
  <si>
    <t>北本1</t>
  </si>
  <si>
    <t>北本2</t>
  </si>
  <si>
    <t>北本3</t>
  </si>
  <si>
    <t>北本4</t>
    <phoneticPr fontId="7"/>
  </si>
  <si>
    <t>※水・木・金曜の3日間で配布となります。（時期によっては変則発行になる場合がございます。詳しくはお問合せください）</t>
    <rPh sb="1" eb="2">
      <t>ミズ</t>
    </rPh>
    <rPh sb="3" eb="4">
      <t>キ</t>
    </rPh>
    <phoneticPr fontId="7"/>
  </si>
  <si>
    <t>本宿1</t>
  </si>
  <si>
    <t>※配布部数はエリア内にある実際の世帯数と一致しない場合がございます。</t>
    <phoneticPr fontId="7"/>
  </si>
  <si>
    <t>本宿2</t>
  </si>
  <si>
    <t>※お申込は、発行を希望される前週の木曜日17：00までにお願い致します。</t>
    <rPh sb="14" eb="15">
      <t>ゼン</t>
    </rPh>
    <rPh sb="17" eb="18">
      <t>モク</t>
    </rPh>
    <phoneticPr fontId="7"/>
  </si>
  <si>
    <t>本宿3</t>
  </si>
  <si>
    <t>本宿4</t>
  </si>
  <si>
    <t>本宿5</t>
  </si>
  <si>
    <t>本宿6</t>
  </si>
  <si>
    <t>本宿7</t>
  </si>
  <si>
    <t>桶川市</t>
    <rPh sb="0" eb="3">
      <t>オケガワシ</t>
    </rPh>
    <phoneticPr fontId="7"/>
  </si>
  <si>
    <t>本宿8</t>
  </si>
  <si>
    <t>北本市</t>
    <rPh sb="0" eb="3">
      <t>キタモトシ</t>
    </rPh>
    <phoneticPr fontId="7"/>
  </si>
  <si>
    <t>北本・本宿</t>
    <phoneticPr fontId="7"/>
  </si>
  <si>
    <t>伊奈町</t>
    <rPh sb="0" eb="3">
      <t>イナマチ</t>
    </rPh>
    <phoneticPr fontId="7"/>
  </si>
  <si>
    <t>折込エリア申込書　（　所沢・新所沢版　）</t>
    <rPh sb="5" eb="8">
      <t>モウシコミショ</t>
    </rPh>
    <phoneticPr fontId="7"/>
  </si>
  <si>
    <t>所沢版</t>
    <rPh sb="0" eb="2">
      <t>トコロザワ</t>
    </rPh>
    <rPh sb="2" eb="3">
      <t>ハン</t>
    </rPh>
    <phoneticPr fontId="7"/>
  </si>
  <si>
    <t>新所沢版</t>
    <rPh sb="0" eb="1">
      <t>シン</t>
    </rPh>
    <rPh sb="1" eb="3">
      <t>トコロザワ</t>
    </rPh>
    <rPh sb="3" eb="4">
      <t>ハン</t>
    </rPh>
    <phoneticPr fontId="7"/>
  </si>
  <si>
    <t>有楽町</t>
  </si>
  <si>
    <t>北原町</t>
  </si>
  <si>
    <t>緑町１Ａ</t>
  </si>
  <si>
    <t>北有楽町</t>
  </si>
  <si>
    <t>並木２</t>
  </si>
  <si>
    <t>緑町１B・４D</t>
  </si>
  <si>
    <t>若狭１Ｂ</t>
  </si>
  <si>
    <t>松が丘２Ａ</t>
  </si>
  <si>
    <t>宮本町１</t>
  </si>
  <si>
    <t>並木３A（防衛医大職員宿舎）</t>
  </si>
  <si>
    <t>緑町２</t>
  </si>
  <si>
    <t>若狭２</t>
  </si>
  <si>
    <t>荒幡</t>
  </si>
  <si>
    <t>宮本町２</t>
  </si>
  <si>
    <t>並木３Ｂ</t>
  </si>
  <si>
    <t>緑町３A</t>
  </si>
  <si>
    <t>若狭３</t>
  </si>
  <si>
    <t>松が丘</t>
  </si>
  <si>
    <t>喜多町</t>
  </si>
  <si>
    <t>並木４（国リハ宿舎）</t>
  </si>
  <si>
    <t>緑町３B</t>
  </si>
  <si>
    <t>若狭４</t>
  </si>
  <si>
    <t>東所沢１・２Ｃ・３Ｂ・５</t>
    <phoneticPr fontId="34"/>
  </si>
  <si>
    <t>有楽・北有楽・宮本・喜多</t>
    <rPh sb="3" eb="4">
      <t>キタ</t>
    </rPh>
    <rPh sb="4" eb="6">
      <t>ユウラク</t>
    </rPh>
    <rPh sb="7" eb="9">
      <t>ミヤモト</t>
    </rPh>
    <rPh sb="10" eb="12">
      <t>キタ</t>
    </rPh>
    <phoneticPr fontId="34"/>
  </si>
  <si>
    <t>並木７・８Ａ</t>
  </si>
  <si>
    <t>緑町４Ａ</t>
  </si>
  <si>
    <t>若狭</t>
  </si>
  <si>
    <t>東所沢２・３Ａ</t>
  </si>
  <si>
    <t>小手指台</t>
  </si>
  <si>
    <t>並木８Ｂ（雇用促進住宅）</t>
  </si>
  <si>
    <t>緑町４Ｂ</t>
  </si>
  <si>
    <t>狭山ヶ丘１・２Ｂ</t>
  </si>
  <si>
    <t>東所沢和田１</t>
  </si>
  <si>
    <t>小手指元町１</t>
  </si>
  <si>
    <t>北原・並木</t>
    <rPh sb="0" eb="2">
      <t>キタハラ</t>
    </rPh>
    <phoneticPr fontId="34"/>
  </si>
  <si>
    <t>緑町４Ｃ（フォルスコート新所沢）</t>
  </si>
  <si>
    <t>狭山ヶ丘２Ａ</t>
  </si>
  <si>
    <t>東所沢和田２</t>
    <phoneticPr fontId="34"/>
  </si>
  <si>
    <t>小手指元町２</t>
  </si>
  <si>
    <t>中新井１Ａ・２Ａ</t>
    <phoneticPr fontId="34"/>
  </si>
  <si>
    <t>緑町</t>
    <rPh sb="1" eb="2">
      <t>マチ</t>
    </rPh>
    <phoneticPr fontId="34"/>
  </si>
  <si>
    <t>狭山ヶ丘</t>
  </si>
  <si>
    <t>東所沢和田３</t>
    <phoneticPr fontId="34"/>
  </si>
  <si>
    <t>小手指元町３</t>
  </si>
  <si>
    <t>中新井１Ｂ・３Ａ</t>
    <phoneticPr fontId="34"/>
  </si>
  <si>
    <t>東狭山ヶ丘１A</t>
  </si>
  <si>
    <t>東所沢・東所沢和田</t>
    <rPh sb="4" eb="5">
      <t>ヒガシ</t>
    </rPh>
    <phoneticPr fontId="34"/>
  </si>
  <si>
    <t>小手指南１</t>
  </si>
  <si>
    <t>中新井２Ｂ</t>
  </si>
  <si>
    <t>東狭山ヶ丘１B</t>
  </si>
  <si>
    <t>くすのき台１・２</t>
  </si>
  <si>
    <t>中新井３Ｂ・５Ａ</t>
  </si>
  <si>
    <t>榎町</t>
  </si>
  <si>
    <t>東狭山ヶ丘２</t>
  </si>
  <si>
    <t>くすのき台３</t>
  </si>
  <si>
    <t>小手指南４A・５A</t>
    <phoneticPr fontId="34"/>
  </si>
  <si>
    <t>北中１</t>
  </si>
  <si>
    <t>東狭山ヶ丘３</t>
    <rPh sb="0" eb="1">
      <t>ヒガシ</t>
    </rPh>
    <rPh sb="1" eb="5">
      <t>サヤマガオカ</t>
    </rPh>
    <phoneticPr fontId="34"/>
  </si>
  <si>
    <t>北秋津Ａ（北秋津保育園）</t>
  </si>
  <si>
    <t>小手指南４B・５B</t>
    <phoneticPr fontId="34"/>
  </si>
  <si>
    <t>中新井４</t>
  </si>
  <si>
    <t>北中２</t>
  </si>
  <si>
    <t>東狭山ヶ丘４・５</t>
  </si>
  <si>
    <t>北秋津B（所沢コーポラス）</t>
  </si>
  <si>
    <t>小手指南６</t>
    <phoneticPr fontId="34"/>
  </si>
  <si>
    <t>中新井５Ｂ</t>
  </si>
  <si>
    <t>北中３</t>
    <phoneticPr fontId="34"/>
  </si>
  <si>
    <t>小手指台･小手指元町・小手指南</t>
    <rPh sb="0" eb="3">
      <t>コ</t>
    </rPh>
    <rPh sb="3" eb="4">
      <t>ダイ</t>
    </rPh>
    <rPh sb="5" eb="8">
      <t>コ</t>
    </rPh>
    <rPh sb="8" eb="10">
      <t>モトマチ</t>
    </rPh>
    <phoneticPr fontId="34"/>
  </si>
  <si>
    <t>中新井</t>
  </si>
  <si>
    <t>向陽・青葉台・榎・北中</t>
    <rPh sb="9" eb="10">
      <t>キタ</t>
    </rPh>
    <rPh sb="10" eb="11">
      <t>ナカ</t>
    </rPh>
    <phoneticPr fontId="34"/>
  </si>
  <si>
    <t>山口A（東集会所）</t>
  </si>
  <si>
    <t>所沢新町</t>
  </si>
  <si>
    <t>上新井１</t>
    <phoneticPr fontId="34"/>
  </si>
  <si>
    <t>東狭山ヶ丘</t>
  </si>
  <si>
    <t>久米</t>
  </si>
  <si>
    <t>山口B（北打越町内会館）</t>
  </si>
  <si>
    <t>神米金（郊外マンション）</t>
  </si>
  <si>
    <t>上新井２</t>
    <phoneticPr fontId="34"/>
  </si>
  <si>
    <t>西狭山ヶ丘１Ａ</t>
  </si>
  <si>
    <t>所沢駅東口</t>
  </si>
  <si>
    <t>山口C（椿峰ニュータウン）</t>
  </si>
  <si>
    <t>上新井３A</t>
  </si>
  <si>
    <t>西狭山ヶ丘１Ｂ</t>
  </si>
  <si>
    <t>旭町Ａ（昌平寺）</t>
  </si>
  <si>
    <t>上山口</t>
  </si>
  <si>
    <t>上新井３B</t>
  </si>
  <si>
    <t>西狭山ヶ丘２</t>
  </si>
  <si>
    <t>旭町Ｂ（所沢園芸センター）</t>
  </si>
  <si>
    <t>山口</t>
    <phoneticPr fontId="34"/>
  </si>
  <si>
    <t>花園３・４</t>
  </si>
  <si>
    <t>上新井４・５A</t>
  </si>
  <si>
    <t>西狭山ヶ丘</t>
  </si>
  <si>
    <t>西新井町</t>
  </si>
  <si>
    <t>秋津町1</t>
    <rPh sb="0" eb="2">
      <t>アキツ</t>
    </rPh>
    <rPh sb="2" eb="3">
      <t>マチ</t>
    </rPh>
    <phoneticPr fontId="34"/>
  </si>
  <si>
    <t>所沢新町・神米金・花園</t>
  </si>
  <si>
    <t>上新井５Ｂ</t>
  </si>
  <si>
    <t>和ケ原１Ａ</t>
  </si>
  <si>
    <t>旭町・西新井</t>
    <rPh sb="1" eb="2">
      <t>チョウ</t>
    </rPh>
    <rPh sb="3" eb="4">
      <t>ニシ</t>
    </rPh>
    <phoneticPr fontId="34"/>
  </si>
  <si>
    <t>秋津町2</t>
    <rPh sb="0" eb="3">
      <t>アキツマチ</t>
    </rPh>
    <phoneticPr fontId="34"/>
  </si>
  <si>
    <t>上新井</t>
    <phoneticPr fontId="34"/>
  </si>
  <si>
    <t>和ケ原１Ｂ</t>
  </si>
  <si>
    <t>こぶし町</t>
    <phoneticPr fontId="34"/>
  </si>
  <si>
    <t>小手指町１A</t>
    <phoneticPr fontId="34"/>
  </si>
  <si>
    <t>和ケ原２</t>
  </si>
  <si>
    <t>若松町Ａ（シバソク所沢工場）</t>
  </si>
  <si>
    <t>秋津町4A</t>
    <rPh sb="0" eb="3">
      <t>アキツマチ</t>
    </rPh>
    <phoneticPr fontId="34"/>
  </si>
  <si>
    <t>美原町１</t>
    <phoneticPr fontId="34"/>
  </si>
  <si>
    <t>小手指町１B</t>
  </si>
  <si>
    <t>和ケ原３Ａ</t>
  </si>
  <si>
    <t>若松町B（若松町会館）</t>
  </si>
  <si>
    <t>秋津町4B</t>
    <rPh sb="0" eb="3">
      <t>アキツマチ</t>
    </rPh>
    <phoneticPr fontId="34"/>
  </si>
  <si>
    <t>美原町２･５</t>
    <phoneticPr fontId="34"/>
  </si>
  <si>
    <t>小手指町２</t>
  </si>
  <si>
    <t>和ケ原３Ｂ</t>
  </si>
  <si>
    <t>東新井町</t>
  </si>
  <si>
    <t>秋津町5</t>
    <rPh sb="0" eb="3">
      <t>アキツマチ</t>
    </rPh>
    <phoneticPr fontId="34"/>
  </si>
  <si>
    <t>美原町３・４</t>
    <phoneticPr fontId="34"/>
  </si>
  <si>
    <t>小手指町３Ａ</t>
  </si>
  <si>
    <t>林３Ａ</t>
    <phoneticPr fontId="34"/>
  </si>
  <si>
    <t>こぶし・若松・東新井</t>
    <rPh sb="7" eb="10">
      <t>ヒガシアライ</t>
    </rPh>
    <phoneticPr fontId="34"/>
  </si>
  <si>
    <t>秋津町（東村山市）</t>
    <rPh sb="0" eb="2">
      <t>アキツ</t>
    </rPh>
    <rPh sb="2" eb="3">
      <t>マチ</t>
    </rPh>
    <rPh sb="4" eb="5">
      <t>ヒガシ</t>
    </rPh>
    <rPh sb="5" eb="8">
      <t>ムラヤマシ</t>
    </rPh>
    <phoneticPr fontId="34"/>
  </si>
  <si>
    <t>北所沢町</t>
  </si>
  <si>
    <t>林３Ｂ</t>
    <phoneticPr fontId="34"/>
  </si>
  <si>
    <t>牛沼Ａ（市民医療センターバス停）</t>
    <phoneticPr fontId="34"/>
  </si>
  <si>
    <t>松葉・弥生・美原・北所沢</t>
    <rPh sb="9" eb="10">
      <t>キタ</t>
    </rPh>
    <rPh sb="10" eb="12">
      <t>トコロザワ</t>
    </rPh>
    <phoneticPr fontId="34"/>
  </si>
  <si>
    <t>小手指町３Ｃ・４Ｂ</t>
  </si>
  <si>
    <t>和ケ原・林</t>
    <rPh sb="4" eb="5">
      <t>ハヤシ</t>
    </rPh>
    <phoneticPr fontId="34"/>
  </si>
  <si>
    <t>牛沼B（牛沼市民の森）</t>
    <phoneticPr fontId="34"/>
  </si>
  <si>
    <t>小手指町４A</t>
  </si>
  <si>
    <t>松郷A(テーオー食品）</t>
    <rPh sb="8" eb="10">
      <t>ショクヒン</t>
    </rPh>
    <phoneticPr fontId="34"/>
  </si>
  <si>
    <t>けやき台１Ａ</t>
  </si>
  <si>
    <t>小手指町５</t>
  </si>
  <si>
    <t>松郷B(県営松郷団地）</t>
    <rPh sb="4" eb="6">
      <t>ケンエイ</t>
    </rPh>
    <rPh sb="6" eb="8">
      <t>マツゴウ</t>
    </rPh>
    <rPh sb="8" eb="10">
      <t>ダンチ</t>
    </rPh>
    <phoneticPr fontId="34"/>
  </si>
  <si>
    <t>けやき台１Ｂ</t>
  </si>
  <si>
    <t>小手指町</t>
    <phoneticPr fontId="34"/>
  </si>
  <si>
    <t>上安松Ａ（所沢市民医療センター）</t>
    <rPh sb="5" eb="9">
      <t>トコロザワシミン</t>
    </rPh>
    <rPh sb="9" eb="11">
      <t>イリョウ</t>
    </rPh>
    <phoneticPr fontId="34"/>
  </si>
  <si>
    <t>けやき台２</t>
  </si>
  <si>
    <t>下富A（ミチル幼稚園）</t>
    <rPh sb="0" eb="1">
      <t>シタ</t>
    </rPh>
    <rPh sb="1" eb="2">
      <t>トミ</t>
    </rPh>
    <rPh sb="7" eb="10">
      <t>ヨウチエン</t>
    </rPh>
    <phoneticPr fontId="34"/>
  </si>
  <si>
    <t>上安松Ｂ（ギガマート上安松店）</t>
    <rPh sb="13" eb="14">
      <t>テン</t>
    </rPh>
    <phoneticPr fontId="34"/>
  </si>
  <si>
    <t>泉町・けやき台</t>
    <rPh sb="1" eb="2">
      <t>マチ</t>
    </rPh>
    <phoneticPr fontId="34"/>
  </si>
  <si>
    <t>下富B（北所沢病院）</t>
    <rPh sb="0" eb="1">
      <t>シタ</t>
    </rPh>
    <rPh sb="1" eb="2">
      <t>トミ</t>
    </rPh>
    <rPh sb="4" eb="5">
      <t>キタ</t>
    </rPh>
    <rPh sb="5" eb="7">
      <t>トコロザワ</t>
    </rPh>
    <rPh sb="7" eb="9">
      <t>ビョウイン</t>
    </rPh>
    <phoneticPr fontId="34"/>
  </si>
  <si>
    <t>上安松C(淵の森緑地）</t>
    <rPh sb="5" eb="6">
      <t>フチ</t>
    </rPh>
    <rPh sb="7" eb="8">
      <t>モリ</t>
    </rPh>
    <rPh sb="8" eb="10">
      <t>リョクチ</t>
    </rPh>
    <phoneticPr fontId="34"/>
  </si>
  <si>
    <t>岩岡町</t>
  </si>
  <si>
    <t>上安松D(安松町内会集会所）</t>
    <rPh sb="5" eb="7">
      <t>ヤスマツ</t>
    </rPh>
    <rPh sb="7" eb="9">
      <t>チョウナイ</t>
    </rPh>
    <rPh sb="9" eb="10">
      <t>カイ</t>
    </rPh>
    <rPh sb="10" eb="12">
      <t>シュウカイ</t>
    </rPh>
    <rPh sb="12" eb="13">
      <t>ジョ</t>
    </rPh>
    <phoneticPr fontId="34"/>
  </si>
  <si>
    <t>北岩岡</t>
    <phoneticPr fontId="34"/>
  </si>
  <si>
    <t>牛沼・松郷・上安松</t>
    <phoneticPr fontId="34"/>
  </si>
  <si>
    <t>下富・岩岡町・北岩岡</t>
    <rPh sb="0" eb="1">
      <t>シタ</t>
    </rPh>
    <rPh sb="1" eb="2">
      <t>トミ</t>
    </rPh>
    <rPh sb="5" eb="6">
      <t>マチ</t>
    </rPh>
    <rPh sb="7" eb="10">
      <t>キタイワオカ</t>
    </rPh>
    <phoneticPr fontId="34"/>
  </si>
  <si>
    <t>日吉町</t>
  </si>
  <si>
    <t>中富南</t>
    <phoneticPr fontId="34"/>
  </si>
  <si>
    <t>西住吉</t>
  </si>
  <si>
    <t>南住吉</t>
  </si>
  <si>
    <t>東町</t>
  </si>
  <si>
    <t>寿町</t>
  </si>
  <si>
    <t>所沢駅西口</t>
  </si>
  <si>
    <t>星の宮１</t>
    <phoneticPr fontId="34"/>
  </si>
  <si>
    <t>星の宮２</t>
  </si>
  <si>
    <t>西所沢１</t>
  </si>
  <si>
    <t>西所沢２</t>
  </si>
  <si>
    <t>金山町</t>
  </si>
  <si>
    <t>星の宮・西所沢・金山</t>
    <rPh sb="8" eb="10">
      <t>カナヤマ</t>
    </rPh>
    <phoneticPr fontId="34"/>
  </si>
  <si>
    <t>所沢市</t>
    <rPh sb="0" eb="3">
      <t>トコロザワシ</t>
    </rPh>
    <phoneticPr fontId="34"/>
  </si>
  <si>
    <t>東村山市</t>
    <rPh sb="0" eb="4">
      <t>ヒガシムラヤマシ</t>
    </rPh>
    <phoneticPr fontId="34"/>
  </si>
  <si>
    <t>折込エリア申込書　（　入間・飯能・狭山版　）</t>
    <phoneticPr fontId="7"/>
  </si>
  <si>
    <t>入間・飯能版</t>
    <rPh sb="0" eb="2">
      <t>イルマ</t>
    </rPh>
    <rPh sb="3" eb="5">
      <t>ハンノウ</t>
    </rPh>
    <rPh sb="5" eb="6">
      <t>ハン</t>
    </rPh>
    <phoneticPr fontId="7"/>
  </si>
  <si>
    <t>狭山版</t>
    <rPh sb="0" eb="2">
      <t>サヤマ</t>
    </rPh>
    <rPh sb="2" eb="3">
      <t>ハン</t>
    </rPh>
    <phoneticPr fontId="7"/>
  </si>
  <si>
    <t>東藤沢１</t>
    <phoneticPr fontId="34"/>
  </si>
  <si>
    <t>南入曽Ａ（むさしの園付近）</t>
  </si>
  <si>
    <t>祇園Ａ（菅三自治会館）</t>
  </si>
  <si>
    <t>東藤沢２</t>
    <phoneticPr fontId="34"/>
  </si>
  <si>
    <t>黒須２</t>
    <phoneticPr fontId="34"/>
  </si>
  <si>
    <t>南入曽Ｂ（西武鉄道南入曽車両基地）</t>
  </si>
  <si>
    <t>祇園Ｂ（入間川病院）</t>
  </si>
  <si>
    <t>東藤沢３</t>
    <phoneticPr fontId="34"/>
  </si>
  <si>
    <t>北入曽Ａ（ガーデンシティ狭山）</t>
  </si>
  <si>
    <t>東藤沢４Ａ・５Ａ</t>
  </si>
  <si>
    <t>春日町２Ｂ</t>
    <phoneticPr fontId="34"/>
  </si>
  <si>
    <t>北入曽Ｂ（しいのみ幼稚園）</t>
  </si>
  <si>
    <t>東藤沢４Ｂ・５Ｂ</t>
  </si>
  <si>
    <t>向陽台１</t>
  </si>
  <si>
    <t>北入曽Ｃ（水押自治会集会所）</t>
  </si>
  <si>
    <t>中央３・４</t>
  </si>
  <si>
    <t>東藤沢６</t>
  </si>
  <si>
    <t>鍵山２Ａ・３Ａ</t>
  </si>
  <si>
    <t>南入曽・北入曽</t>
  </si>
  <si>
    <t>パイロットハウス・狭山台ハイツ</t>
  </si>
  <si>
    <t>東藤沢７</t>
    <phoneticPr fontId="34"/>
  </si>
  <si>
    <t>水野Ａ（あきくさ保育園）</t>
  </si>
  <si>
    <t>祇園・中央</t>
  </si>
  <si>
    <t>東藤沢８</t>
  </si>
  <si>
    <t>鍵山３Ｂ</t>
  </si>
  <si>
    <t>水野Ｂ（水野公民館）</t>
  </si>
  <si>
    <t>狭山台１・２Ａ</t>
    <phoneticPr fontId="34"/>
  </si>
  <si>
    <t>東藤沢</t>
  </si>
  <si>
    <t>宮前町</t>
  </si>
  <si>
    <t>水野Ｃ（若葉台児童公園）</t>
  </si>
  <si>
    <t>狭山台２Ｂ</t>
  </si>
  <si>
    <t>上藤沢Ａ（藤沢小学校）</t>
  </si>
  <si>
    <t>黒須・春日町・向陽台・鍵山・宮前</t>
    <rPh sb="7" eb="10">
      <t>コウヨウダイ</t>
    </rPh>
    <rPh sb="11" eb="13">
      <t>カギヤマ</t>
    </rPh>
    <rPh sb="14" eb="16">
      <t>ミヤマエ</t>
    </rPh>
    <phoneticPr fontId="34"/>
  </si>
  <si>
    <t>水野D（水野保育所）</t>
  </si>
  <si>
    <t>上藤沢Ｂ（しみず広場）</t>
  </si>
  <si>
    <t>小谷田（八津池団地）</t>
  </si>
  <si>
    <t>水野Ｅ（三葉台自治会館）</t>
  </si>
  <si>
    <t>上藤沢C（西武狭山グリーンヒル）</t>
  </si>
  <si>
    <t>上小谷田（ハイネス周辺）</t>
  </si>
  <si>
    <t>水野Ｆ（金剛幼稚園）</t>
  </si>
  <si>
    <t>狭山台・青柳</t>
    <rPh sb="4" eb="6">
      <t>アオヤギ</t>
    </rPh>
    <phoneticPr fontId="34"/>
  </si>
  <si>
    <t>上藤沢D（ありんこ幼児園）</t>
  </si>
  <si>
    <t>新久A（入間台団地）</t>
    <phoneticPr fontId="34"/>
  </si>
  <si>
    <t>広瀬台１</t>
    <rPh sb="0" eb="2">
      <t>ヒロセ</t>
    </rPh>
    <rPh sb="2" eb="3">
      <t>ダイ</t>
    </rPh>
    <phoneticPr fontId="34"/>
  </si>
  <si>
    <t>上藤沢</t>
  </si>
  <si>
    <t>新久B（八坂神社）</t>
    <rPh sb="4" eb="5">
      <t>ハチ</t>
    </rPh>
    <rPh sb="5" eb="6">
      <t>サカ</t>
    </rPh>
    <rPh sb="6" eb="8">
      <t>ジンジャ</t>
    </rPh>
    <phoneticPr fontId="34"/>
  </si>
  <si>
    <t>フラワーヒルA（水野・加佐志・堀兼）</t>
    <rPh sb="8" eb="10">
      <t>ミズノ</t>
    </rPh>
    <rPh sb="11" eb="12">
      <t>カ</t>
    </rPh>
    <rPh sb="12" eb="13">
      <t>サ</t>
    </rPh>
    <rPh sb="13" eb="14">
      <t>ココロザシ</t>
    </rPh>
    <rPh sb="15" eb="17">
      <t>ホリガネ</t>
    </rPh>
    <phoneticPr fontId="34"/>
  </si>
  <si>
    <t>広瀬台３</t>
    <rPh sb="0" eb="2">
      <t>ヒロセ</t>
    </rPh>
    <rPh sb="2" eb="3">
      <t>ダイ</t>
    </rPh>
    <phoneticPr fontId="34"/>
  </si>
  <si>
    <t>下藤沢Ａ（県営入間下藤沢団地周辺）</t>
  </si>
  <si>
    <t>小谷田・上小谷田・新久</t>
    <rPh sb="4" eb="5">
      <t>ウエ</t>
    </rPh>
    <rPh sb="5" eb="8">
      <t>コヤタ</t>
    </rPh>
    <phoneticPr fontId="34"/>
  </si>
  <si>
    <t>フラワーヒルB（北入曽）</t>
    <rPh sb="8" eb="11">
      <t>キタイリソ</t>
    </rPh>
    <phoneticPr fontId="34"/>
  </si>
  <si>
    <t>広瀬１</t>
    <rPh sb="0" eb="2">
      <t>ヒロセ</t>
    </rPh>
    <phoneticPr fontId="34"/>
  </si>
  <si>
    <t>仏子Ａ（入間リバーサイド）</t>
    <phoneticPr fontId="34"/>
  </si>
  <si>
    <t>水野・フラワーヒル</t>
    <phoneticPr fontId="34"/>
  </si>
  <si>
    <t>広瀬２</t>
    <rPh sb="0" eb="2">
      <t>ヒロセ</t>
    </rPh>
    <phoneticPr fontId="34"/>
  </si>
  <si>
    <t>下藤沢Ｃ（日々輝学園高等学校）</t>
  </si>
  <si>
    <t>仏子B（図書館西武分館）</t>
  </si>
  <si>
    <t>広瀬３</t>
    <rPh sb="0" eb="2">
      <t>ヒロセ</t>
    </rPh>
    <phoneticPr fontId="34"/>
  </si>
  <si>
    <t>下藤沢Ｄ（藤沢中央公園）</t>
    <phoneticPr fontId="34"/>
  </si>
  <si>
    <t>仏子C（仏子第２公園）</t>
  </si>
  <si>
    <t>富士見２Ｂ</t>
  </si>
  <si>
    <t>広瀬東１</t>
    <rPh sb="0" eb="2">
      <t>ヒロセ</t>
    </rPh>
    <rPh sb="2" eb="3">
      <t>ヒガシ</t>
    </rPh>
    <phoneticPr fontId="34"/>
  </si>
  <si>
    <t>下藤沢Ｅ（狭山ヶ丘高等学校）</t>
    <phoneticPr fontId="34"/>
  </si>
  <si>
    <t>仏子</t>
  </si>
  <si>
    <t>入間川Ａ（市立富士見小学校そば）</t>
  </si>
  <si>
    <t>広瀬東２</t>
    <rPh sb="0" eb="2">
      <t>ヒロセ</t>
    </rPh>
    <rPh sb="2" eb="3">
      <t>ヒガシ</t>
    </rPh>
    <phoneticPr fontId="34"/>
  </si>
  <si>
    <t>下藤沢</t>
  </si>
  <si>
    <t>新光Ａ（新光中央公園）</t>
  </si>
  <si>
    <t>入間川Ｂ（市営中平野団地周辺）</t>
  </si>
  <si>
    <t>広瀬東３</t>
    <rPh sb="0" eb="2">
      <t>ヒロセ</t>
    </rPh>
    <rPh sb="2" eb="3">
      <t>ヒガシ</t>
    </rPh>
    <phoneticPr fontId="34"/>
  </si>
  <si>
    <t>東町１A・２・４A</t>
    <phoneticPr fontId="34"/>
  </si>
  <si>
    <t>新光Ｂ（あかまつ公園）</t>
  </si>
  <si>
    <t>入間川C（下中野第3児童公園）</t>
  </si>
  <si>
    <t>広瀬東４</t>
    <rPh sb="0" eb="2">
      <t>ヒロセ</t>
    </rPh>
    <rPh sb="2" eb="3">
      <t>ヒガシ</t>
    </rPh>
    <phoneticPr fontId="34"/>
  </si>
  <si>
    <t>東町１B・４B</t>
    <phoneticPr fontId="34"/>
  </si>
  <si>
    <t>野田A（入間市西武地区体育館）</t>
  </si>
  <si>
    <t>入間川Ｄ（富士見公民館）</t>
  </si>
  <si>
    <t>つつじ野</t>
    <rPh sb="3" eb="4">
      <t>ノ</t>
    </rPh>
    <phoneticPr fontId="34"/>
  </si>
  <si>
    <t>東町５</t>
    <phoneticPr fontId="34"/>
  </si>
  <si>
    <t>野田Ｂ（仏子ニュータウン・南バス停）</t>
  </si>
  <si>
    <t>入間川１･４</t>
    <phoneticPr fontId="34"/>
  </si>
  <si>
    <t>広瀬台・広瀬・広瀬東・つつじ野</t>
    <rPh sb="0" eb="2">
      <t>ヒロセ</t>
    </rPh>
    <rPh sb="2" eb="3">
      <t>ダイ</t>
    </rPh>
    <rPh sb="4" eb="6">
      <t>ヒロセ</t>
    </rPh>
    <rPh sb="7" eb="9">
      <t>ヒロセ</t>
    </rPh>
    <rPh sb="9" eb="10">
      <t>ヒガシ</t>
    </rPh>
    <rPh sb="14" eb="15">
      <t>ノ</t>
    </rPh>
    <phoneticPr fontId="34"/>
  </si>
  <si>
    <t>野田C（元加治駅）</t>
    <rPh sb="4" eb="5">
      <t>モト</t>
    </rPh>
    <rPh sb="5" eb="7">
      <t>カジ</t>
    </rPh>
    <rPh sb="7" eb="8">
      <t>エキ</t>
    </rPh>
    <phoneticPr fontId="34"/>
  </si>
  <si>
    <t>柏原A(柏原ニュータウンバス停）</t>
    <rPh sb="0" eb="2">
      <t>カシワバラ</t>
    </rPh>
    <rPh sb="4" eb="6">
      <t>カシワバラ</t>
    </rPh>
    <rPh sb="14" eb="15">
      <t>テイ</t>
    </rPh>
    <phoneticPr fontId="34"/>
  </si>
  <si>
    <t>野田D（西武小学校）</t>
    <rPh sb="4" eb="6">
      <t>セイブ</t>
    </rPh>
    <rPh sb="6" eb="9">
      <t>ショウガッコウ</t>
    </rPh>
    <phoneticPr fontId="34"/>
  </si>
  <si>
    <t>入間川３</t>
  </si>
  <si>
    <t>柏原B(下川原公園）</t>
    <rPh sb="0" eb="2">
      <t>カシワバラ</t>
    </rPh>
    <rPh sb="4" eb="5">
      <t>シモ</t>
    </rPh>
    <rPh sb="5" eb="7">
      <t>カワラ</t>
    </rPh>
    <rPh sb="7" eb="9">
      <t>コウエン</t>
    </rPh>
    <phoneticPr fontId="34"/>
  </si>
  <si>
    <t>久保稲荷２</t>
  </si>
  <si>
    <t>新光・野田</t>
  </si>
  <si>
    <t>狭山</t>
    <rPh sb="0" eb="2">
      <t>サヤマ</t>
    </rPh>
    <phoneticPr fontId="34"/>
  </si>
  <si>
    <t>柏原C(柏原中学校）</t>
    <rPh sb="0" eb="2">
      <t>カシワバラ</t>
    </rPh>
    <rPh sb="4" eb="6">
      <t>カシワバラ</t>
    </rPh>
    <rPh sb="6" eb="9">
      <t>チュウガッコウ</t>
    </rPh>
    <phoneticPr fontId="34"/>
  </si>
  <si>
    <t>久保稲荷３・５</t>
  </si>
  <si>
    <t>美杉台１・３</t>
  </si>
  <si>
    <t>富士見・入間川・狭山</t>
    <rPh sb="8" eb="10">
      <t>サヤマ</t>
    </rPh>
    <phoneticPr fontId="34"/>
  </si>
  <si>
    <t>柏原D(柏原南バス停）</t>
    <rPh sb="0" eb="2">
      <t>カシワバラ</t>
    </rPh>
    <rPh sb="4" eb="6">
      <t>カシワバラ</t>
    </rPh>
    <rPh sb="6" eb="7">
      <t>ミナミ</t>
    </rPh>
    <rPh sb="9" eb="10">
      <t>テイ</t>
    </rPh>
    <phoneticPr fontId="34"/>
  </si>
  <si>
    <t>久保稲荷４</t>
  </si>
  <si>
    <t>美杉台２</t>
  </si>
  <si>
    <t>柏原E(市営柏団地）</t>
    <rPh sb="0" eb="2">
      <t>カシワバラ</t>
    </rPh>
    <rPh sb="4" eb="6">
      <t>シエイ</t>
    </rPh>
    <rPh sb="6" eb="7">
      <t>カシワ</t>
    </rPh>
    <rPh sb="7" eb="9">
      <t>ダンチ</t>
    </rPh>
    <phoneticPr fontId="34"/>
  </si>
  <si>
    <t>扇台１・２</t>
  </si>
  <si>
    <t>美杉台４・６・７</t>
  </si>
  <si>
    <t>柏原F(西宿田児童公園）</t>
    <rPh sb="0" eb="2">
      <t>カシワバラ</t>
    </rPh>
    <rPh sb="4" eb="5">
      <t>ニシ</t>
    </rPh>
    <rPh sb="5" eb="6">
      <t>シュク</t>
    </rPh>
    <rPh sb="6" eb="7">
      <t>タ</t>
    </rPh>
    <rPh sb="7" eb="9">
      <t>ジドウ</t>
    </rPh>
    <rPh sb="9" eb="11">
      <t>コウエン</t>
    </rPh>
    <phoneticPr fontId="34"/>
  </si>
  <si>
    <t>扇台３・４</t>
  </si>
  <si>
    <t>美杉台５</t>
  </si>
  <si>
    <t>柏原</t>
    <rPh sb="0" eb="2">
      <t>カシワバラ</t>
    </rPh>
    <phoneticPr fontId="34"/>
  </si>
  <si>
    <t>扇台５・６</t>
  </si>
  <si>
    <t>前ケ貫</t>
  </si>
  <si>
    <t>扇町屋</t>
  </si>
  <si>
    <t>美杉台・前ケ貫</t>
    <rPh sb="4" eb="7">
      <t>マエガヌキ</t>
    </rPh>
    <phoneticPr fontId="34"/>
  </si>
  <si>
    <t>扇町屋１・４</t>
  </si>
  <si>
    <t>笠縫</t>
  </si>
  <si>
    <t>川寺Ａ（大光寺周辺）</t>
  </si>
  <si>
    <t>小谷田１</t>
    <rPh sb="0" eb="2">
      <t>コタニ</t>
    </rPh>
    <rPh sb="2" eb="3">
      <t>タ</t>
    </rPh>
    <phoneticPr fontId="34"/>
  </si>
  <si>
    <t>川寺Ｂ（加治小学校）</t>
  </si>
  <si>
    <t>小谷田２</t>
    <rPh sb="0" eb="2">
      <t>コタニ</t>
    </rPh>
    <rPh sb="2" eb="3">
      <t>タ</t>
    </rPh>
    <phoneticPr fontId="34"/>
  </si>
  <si>
    <t>川寺C（西武鉄道飯能変電所）</t>
    <rPh sb="4" eb="6">
      <t>セイブ</t>
    </rPh>
    <rPh sb="6" eb="8">
      <t>テツドウ</t>
    </rPh>
    <rPh sb="8" eb="10">
      <t>ハンノウ</t>
    </rPh>
    <rPh sb="10" eb="12">
      <t>ヘンデン</t>
    </rPh>
    <rPh sb="12" eb="13">
      <t>ショ</t>
    </rPh>
    <phoneticPr fontId="34"/>
  </si>
  <si>
    <t>小谷田３</t>
    <rPh sb="0" eb="2">
      <t>コタニ</t>
    </rPh>
    <rPh sb="2" eb="3">
      <t>タ</t>
    </rPh>
    <phoneticPr fontId="34"/>
  </si>
  <si>
    <t>小谷田４</t>
    <rPh sb="0" eb="2">
      <t>コタニ</t>
    </rPh>
    <rPh sb="2" eb="3">
      <t>タ</t>
    </rPh>
    <phoneticPr fontId="34"/>
  </si>
  <si>
    <t>東町・久保稲荷・扇台・扇町屋・小谷田</t>
    <rPh sb="0" eb="2">
      <t>ヒガシチョウ</t>
    </rPh>
    <rPh sb="15" eb="17">
      <t>コタニ</t>
    </rPh>
    <rPh sb="17" eb="18">
      <t>タ</t>
    </rPh>
    <phoneticPr fontId="34"/>
  </si>
  <si>
    <t>笠縫・川寺・南町・稲荷町</t>
    <rPh sb="0" eb="2">
      <t>カサヌイ</t>
    </rPh>
    <rPh sb="3" eb="5">
      <t>カワデラ</t>
    </rPh>
    <rPh sb="6" eb="7">
      <t>ミナミ</t>
    </rPh>
    <rPh sb="7" eb="8">
      <t>マチ</t>
    </rPh>
    <rPh sb="9" eb="11">
      <t>イナリ</t>
    </rPh>
    <rPh sb="11" eb="12">
      <t>マチ</t>
    </rPh>
    <phoneticPr fontId="34"/>
  </si>
  <si>
    <t>新町</t>
  </si>
  <si>
    <t>豊岡１Ｂ･２Ｂ･３</t>
    <phoneticPr fontId="34"/>
  </si>
  <si>
    <t>豊岡２Ａ</t>
  </si>
  <si>
    <t>豊岡４Ａ・５</t>
  </si>
  <si>
    <t>豊岡４Ｂ</t>
  </si>
  <si>
    <t>柳町</t>
  </si>
  <si>
    <t>新町・東町・八幡町・仲町・柳町</t>
    <rPh sb="0" eb="2">
      <t>シンマチ</t>
    </rPh>
    <rPh sb="3" eb="4">
      <t>ヒガシ</t>
    </rPh>
    <rPh sb="4" eb="5">
      <t>マチ</t>
    </rPh>
    <rPh sb="6" eb="9">
      <t>ハチマンチョウ</t>
    </rPh>
    <rPh sb="10" eb="11">
      <t>ナカ</t>
    </rPh>
    <rPh sb="11" eb="12">
      <t>マチ</t>
    </rPh>
    <rPh sb="13" eb="14">
      <t>ヤナギ</t>
    </rPh>
    <rPh sb="14" eb="15">
      <t>マチ</t>
    </rPh>
    <phoneticPr fontId="34"/>
  </si>
  <si>
    <t>緑町</t>
  </si>
  <si>
    <t>双柳</t>
  </si>
  <si>
    <t>豊岡・高倉</t>
  </si>
  <si>
    <t>栄町・緑町・双柳</t>
    <rPh sb="0" eb="2">
      <t>サカエチョウ</t>
    </rPh>
    <rPh sb="3" eb="5">
      <t>ミドリマチ</t>
    </rPh>
    <rPh sb="6" eb="8">
      <t>ナミヤナギ</t>
    </rPh>
    <phoneticPr fontId="34"/>
  </si>
  <si>
    <t>中山Ａ（真福寺周辺）</t>
  </si>
  <si>
    <t>中山B（聖望学園）</t>
  </si>
  <si>
    <t>中山Ｃ（新町交差点近く）</t>
  </si>
  <si>
    <t>中居Ａ（中居踏切周辺）</t>
  </si>
  <si>
    <t>中居B（飯能第一中学校裏交差点）</t>
  </si>
  <si>
    <t>青木</t>
  </si>
  <si>
    <t>中山・中居・青木</t>
  </si>
  <si>
    <t>入間市</t>
    <rPh sb="0" eb="3">
      <t>イルマシ</t>
    </rPh>
    <phoneticPr fontId="7"/>
  </si>
  <si>
    <t>飯能市</t>
    <rPh sb="0" eb="3">
      <t>ハンノウシ</t>
    </rPh>
    <phoneticPr fontId="7"/>
  </si>
  <si>
    <t>狭山市</t>
    <rPh sb="0" eb="3">
      <t>サヤマシ</t>
    </rPh>
    <phoneticPr fontId="7"/>
  </si>
  <si>
    <t>折込エリア申込書　（ 川越中央・坂戸鶴ヶ島版　）</t>
    <rPh sb="13" eb="15">
      <t>チュウオウ</t>
    </rPh>
    <rPh sb="16" eb="18">
      <t>サカド</t>
    </rPh>
    <rPh sb="18" eb="21">
      <t>ツルガシマ</t>
    </rPh>
    <phoneticPr fontId="7"/>
  </si>
  <si>
    <t>川越中央版</t>
    <rPh sb="0" eb="2">
      <t>カワゴエ</t>
    </rPh>
    <rPh sb="2" eb="4">
      <t>チュウオウ</t>
    </rPh>
    <rPh sb="4" eb="5">
      <t>バン</t>
    </rPh>
    <phoneticPr fontId="7"/>
  </si>
  <si>
    <t>坂戸・鶴ヶ島版</t>
    <rPh sb="0" eb="2">
      <t>サカド</t>
    </rPh>
    <rPh sb="3" eb="6">
      <t>ツルガシマ</t>
    </rPh>
    <rPh sb="6" eb="7">
      <t>バン</t>
    </rPh>
    <phoneticPr fontId="7"/>
  </si>
  <si>
    <t>寿町１</t>
  </si>
  <si>
    <t>かわつる三芳野</t>
  </si>
  <si>
    <t>古谷上・古谷本郷</t>
    <rPh sb="0" eb="2">
      <t>フルヤ</t>
    </rPh>
    <rPh sb="2" eb="3">
      <t>ウエ</t>
    </rPh>
    <phoneticPr fontId="34"/>
  </si>
  <si>
    <t>脇田新町</t>
  </si>
  <si>
    <t>霞ヶ関東２・３・４・５</t>
  </si>
  <si>
    <t>吉田新町１・２・３</t>
  </si>
  <si>
    <t>久下戸</t>
  </si>
  <si>
    <t>東田町</t>
  </si>
  <si>
    <t>霞ヶ関北１・４・５</t>
  </si>
  <si>
    <t>鯨井新田</t>
  </si>
  <si>
    <t>元町</t>
    <phoneticPr fontId="34"/>
  </si>
  <si>
    <t>霞ヶ関北２・３B</t>
  </si>
  <si>
    <t>川鶴１・２・３</t>
  </si>
  <si>
    <t>並木新町</t>
  </si>
  <si>
    <t>広栄町</t>
  </si>
  <si>
    <t>霞ヶ関北３A・６</t>
  </si>
  <si>
    <t>吉田新町・鯨井新田・川鶴</t>
    <rPh sb="5" eb="7">
      <t>クジライ</t>
    </rPh>
    <rPh sb="7" eb="9">
      <t>シンデン</t>
    </rPh>
    <rPh sb="10" eb="11">
      <t>カワ</t>
    </rPh>
    <rPh sb="11" eb="12">
      <t>ツル</t>
    </rPh>
    <phoneticPr fontId="34"/>
  </si>
  <si>
    <t>並木西町</t>
  </si>
  <si>
    <t>寿町・脇田新町・東田町・野田町</t>
    <rPh sb="0" eb="2">
      <t>コトブキチョウ</t>
    </rPh>
    <rPh sb="3" eb="7">
      <t>ワキタシンマチ</t>
    </rPh>
    <phoneticPr fontId="34"/>
  </si>
  <si>
    <t>上戸新町</t>
    <rPh sb="0" eb="1">
      <t>ウエ</t>
    </rPh>
    <rPh sb="1" eb="2">
      <t>ト</t>
    </rPh>
    <rPh sb="2" eb="4">
      <t>シンマチ</t>
    </rPh>
    <phoneticPr fontId="34"/>
  </si>
  <si>
    <t>仲町・元町・本町</t>
  </si>
  <si>
    <t>木野目Ａ（わかば台自治集会所）</t>
  </si>
  <si>
    <t>脇田町</t>
  </si>
  <si>
    <t>霞ヶ関東・霞ヶ関北・上戸新町</t>
    <rPh sb="3" eb="4">
      <t>ヒガシ</t>
    </rPh>
    <rPh sb="8" eb="9">
      <t>キタ</t>
    </rPh>
    <rPh sb="10" eb="11">
      <t>ウエ</t>
    </rPh>
    <rPh sb="11" eb="12">
      <t>ト</t>
    </rPh>
    <rPh sb="12" eb="14">
      <t>シンマチ</t>
    </rPh>
    <phoneticPr fontId="34"/>
  </si>
  <si>
    <t>木野目B（南古谷小学校）</t>
  </si>
  <si>
    <t>新富町１・２</t>
  </si>
  <si>
    <t>的場Ａ（生塚公園）</t>
  </si>
  <si>
    <t>松ヶ丘２・３</t>
    <rPh sb="0" eb="3">
      <t>マツガオカ</t>
    </rPh>
    <phoneticPr fontId="34"/>
  </si>
  <si>
    <t>中原町１・２</t>
  </si>
  <si>
    <t>的場Ｂ（的場交差点）</t>
  </si>
  <si>
    <t>松ヶ丘１・５</t>
  </si>
  <si>
    <t>日の出町</t>
  </si>
  <si>
    <t>脇田町・新富町・中原町</t>
    <rPh sb="0" eb="1">
      <t>ワキ</t>
    </rPh>
    <rPh sb="1" eb="2">
      <t>タ</t>
    </rPh>
    <rPh sb="2" eb="3">
      <t>マチ</t>
    </rPh>
    <rPh sb="6" eb="7">
      <t>マチ</t>
    </rPh>
    <rPh sb="10" eb="11">
      <t>マチ</t>
    </rPh>
    <phoneticPr fontId="34"/>
  </si>
  <si>
    <t>的場Ｃ（かたぎ犬猫病院）</t>
  </si>
  <si>
    <t>松ヶ丘４</t>
  </si>
  <si>
    <t>南町・緑町・日の出町</t>
  </si>
  <si>
    <t>並木・木野目・泉町・今泉</t>
    <rPh sb="7" eb="8">
      <t>イズミ</t>
    </rPh>
    <rPh sb="8" eb="9">
      <t>チョウ</t>
    </rPh>
    <rPh sb="10" eb="12">
      <t>イマイズミ</t>
    </rPh>
    <phoneticPr fontId="34"/>
  </si>
  <si>
    <t>松江町１・２</t>
    <phoneticPr fontId="34"/>
  </si>
  <si>
    <t>的場Ｄ（霞ヶ関第１浄水場）</t>
    <rPh sb="4" eb="7">
      <t>カスミガセキ</t>
    </rPh>
    <rPh sb="7" eb="8">
      <t>ダイ</t>
    </rPh>
    <rPh sb="9" eb="12">
      <t>ジョウスイジョウ</t>
    </rPh>
    <phoneticPr fontId="34"/>
  </si>
  <si>
    <t>南町・松ヶ丘</t>
  </si>
  <si>
    <t>羽折町</t>
  </si>
  <si>
    <t>砂Ａ（高階運動広場）</t>
  </si>
  <si>
    <t>川越一番街蔵の町</t>
    <rPh sb="0" eb="2">
      <t>カワゴエ</t>
    </rPh>
    <rPh sb="2" eb="4">
      <t>イチバン</t>
    </rPh>
    <rPh sb="4" eb="5">
      <t>ガイ</t>
    </rPh>
    <rPh sb="5" eb="6">
      <t>クラ</t>
    </rPh>
    <rPh sb="7" eb="8">
      <t>マチ</t>
    </rPh>
    <phoneticPr fontId="34"/>
  </si>
  <si>
    <t>的場E（霞ヶ関駅北口）</t>
    <rPh sb="4" eb="7">
      <t>カスミガセキ</t>
    </rPh>
    <rPh sb="7" eb="8">
      <t>エキ</t>
    </rPh>
    <rPh sb="8" eb="10">
      <t>キタグチ</t>
    </rPh>
    <phoneticPr fontId="34"/>
  </si>
  <si>
    <t>太田ヶ谷</t>
  </si>
  <si>
    <t>下新田A(はなみずき公園）</t>
  </si>
  <si>
    <t>砂Ｂ（新河岸駅東口）</t>
    <rPh sb="7" eb="9">
      <t>ヒガシグチ</t>
    </rPh>
    <phoneticPr fontId="34"/>
  </si>
  <si>
    <t>連雀町</t>
  </si>
  <si>
    <t>的場１</t>
  </si>
  <si>
    <t>鶴ヶ丘</t>
    <phoneticPr fontId="34"/>
  </si>
  <si>
    <t>下新田B（市民の森）</t>
    <rPh sb="5" eb="7">
      <t>シミン</t>
    </rPh>
    <rPh sb="8" eb="9">
      <t>モリ</t>
    </rPh>
    <phoneticPr fontId="34"/>
  </si>
  <si>
    <t>砂新田Ａ・砂Ｃ（高階小学校）</t>
    <rPh sb="5" eb="6">
      <t>スナ</t>
    </rPh>
    <phoneticPr fontId="34"/>
  </si>
  <si>
    <t>仲町</t>
    <phoneticPr fontId="34"/>
  </si>
  <si>
    <t>的場２</t>
  </si>
  <si>
    <t>太田ヶ谷・鶴ヶ丘</t>
  </si>
  <si>
    <t>新町１・２・３・４</t>
    <rPh sb="0" eb="2">
      <t>シンマチ</t>
    </rPh>
    <phoneticPr fontId="34"/>
  </si>
  <si>
    <t>砂新田Ｂ（南之台公園）</t>
  </si>
  <si>
    <t>松江町・一番街・連雀町・仲町</t>
    <rPh sb="2" eb="3">
      <t>マチ</t>
    </rPh>
    <rPh sb="10" eb="11">
      <t>マチ</t>
    </rPh>
    <phoneticPr fontId="34"/>
  </si>
  <si>
    <t>的場新町</t>
    <rPh sb="2" eb="4">
      <t>シンマチ</t>
    </rPh>
    <phoneticPr fontId="34"/>
  </si>
  <si>
    <t>上広谷Ａ（上広谷児童館）</t>
  </si>
  <si>
    <t>鶴舞１・２・３・４</t>
  </si>
  <si>
    <t>砂新田１・２A</t>
  </si>
  <si>
    <t>六軒町１・２</t>
  </si>
  <si>
    <t>的場北１・２</t>
    <rPh sb="2" eb="3">
      <t>キタ</t>
    </rPh>
    <phoneticPr fontId="34"/>
  </si>
  <si>
    <t>上広谷Ｂ（さくら公園）</t>
  </si>
  <si>
    <t>羽折町・下新田・新町・鶴舞</t>
    <rPh sb="4" eb="5">
      <t>シモ</t>
    </rPh>
    <rPh sb="5" eb="7">
      <t>シンデン</t>
    </rPh>
    <rPh sb="8" eb="10">
      <t>シンマチ</t>
    </rPh>
    <rPh sb="11" eb="13">
      <t>ツルマイ</t>
    </rPh>
    <phoneticPr fontId="34"/>
  </si>
  <si>
    <t>砂新田２B・３</t>
  </si>
  <si>
    <t>三光町</t>
  </si>
  <si>
    <t>的場・的場新町・的場北</t>
    <rPh sb="3" eb="5">
      <t>マトバ</t>
    </rPh>
    <rPh sb="5" eb="7">
      <t>シンマチ</t>
    </rPh>
    <rPh sb="8" eb="10">
      <t>マトバ</t>
    </rPh>
    <rPh sb="10" eb="11">
      <t>キタ</t>
    </rPh>
    <phoneticPr fontId="34"/>
  </si>
  <si>
    <t>上広谷Ｃ（正音寺前交差点東）</t>
  </si>
  <si>
    <t>浅羽野１・２・３</t>
  </si>
  <si>
    <t>砂新田４</t>
  </si>
  <si>
    <t>月吉町A（月越小学校）</t>
    <rPh sb="5" eb="6">
      <t>ツキ</t>
    </rPh>
    <rPh sb="6" eb="7">
      <t>コシ</t>
    </rPh>
    <rPh sb="7" eb="10">
      <t>ショウガッコウ</t>
    </rPh>
    <phoneticPr fontId="34"/>
  </si>
  <si>
    <t>吉田（みよしの団地）</t>
  </si>
  <si>
    <t>上広谷Ｄ（ギャラリーううふ）</t>
  </si>
  <si>
    <t>花影町</t>
  </si>
  <si>
    <t>砂新田５</t>
  </si>
  <si>
    <t>月吉町B（月吉団地）</t>
    <rPh sb="5" eb="6">
      <t>ツキ</t>
    </rPh>
    <rPh sb="6" eb="7">
      <t>ヨシ</t>
    </rPh>
    <rPh sb="7" eb="9">
      <t>ダンチ</t>
    </rPh>
    <phoneticPr fontId="34"/>
  </si>
  <si>
    <t>小堤</t>
  </si>
  <si>
    <t>上広谷Ｅ（盛流交差点）</t>
    <rPh sb="5" eb="6">
      <t>モリ</t>
    </rPh>
    <rPh sb="6" eb="7">
      <t>ナガ</t>
    </rPh>
    <rPh sb="7" eb="10">
      <t>コウサテン</t>
    </rPh>
    <phoneticPr fontId="34"/>
  </si>
  <si>
    <t>今福</t>
    <phoneticPr fontId="34"/>
  </si>
  <si>
    <t>吉田・小堤</t>
    <phoneticPr fontId="34"/>
  </si>
  <si>
    <t>上広谷Ｆ（鶴ヶ島駅東口）</t>
    <rPh sb="5" eb="8">
      <t>ツルガシマ</t>
    </rPh>
    <rPh sb="8" eb="9">
      <t>エキ</t>
    </rPh>
    <rPh sb="9" eb="11">
      <t>ヒガシグチ</t>
    </rPh>
    <phoneticPr fontId="34"/>
  </si>
  <si>
    <t>中富町</t>
  </si>
  <si>
    <t>砂・砂新田・今福</t>
    <rPh sb="6" eb="8">
      <t>イマフク</t>
    </rPh>
    <phoneticPr fontId="7"/>
  </si>
  <si>
    <t>六軒町・三光町・月吉町・野田</t>
    <rPh sb="2" eb="3">
      <t>マチ</t>
    </rPh>
    <rPh sb="6" eb="7">
      <t>マチ</t>
    </rPh>
    <rPh sb="10" eb="11">
      <t>マチ</t>
    </rPh>
    <rPh sb="12" eb="14">
      <t>ノダ</t>
    </rPh>
    <phoneticPr fontId="34"/>
  </si>
  <si>
    <t>伊勢原町１・２</t>
  </si>
  <si>
    <t>藤金Ａ（若葉駅西口前）</t>
  </si>
  <si>
    <t>浅羽野・花影町・三光町・中冨町</t>
    <rPh sb="6" eb="7">
      <t>マチ</t>
    </rPh>
    <rPh sb="10" eb="11">
      <t>マチ</t>
    </rPh>
    <rPh sb="14" eb="15">
      <t>マチ</t>
    </rPh>
    <phoneticPr fontId="34"/>
  </si>
  <si>
    <t>新宿町２</t>
  </si>
  <si>
    <t>伊勢原町３・４・５</t>
  </si>
  <si>
    <t>藤金B（若葉グリーンハイツ周辺）</t>
  </si>
  <si>
    <t>薬師町Ａ（萩原公園）</t>
  </si>
  <si>
    <t>新宿町３</t>
  </si>
  <si>
    <t>今成１・２</t>
    <phoneticPr fontId="34"/>
  </si>
  <si>
    <t>伊勢原町</t>
  </si>
  <si>
    <t>藤金C（星和鶴ヶ島公園）</t>
  </si>
  <si>
    <t>薬師町B（薬師公園）</t>
  </si>
  <si>
    <t>新宿町４</t>
  </si>
  <si>
    <t>石原町１</t>
  </si>
  <si>
    <t>笠幡Ａ（霞ヶ関小学校）</t>
  </si>
  <si>
    <t>脚折Ａ（池の台東第一公園）</t>
  </si>
  <si>
    <t>新宿町５</t>
  </si>
  <si>
    <t>石原町２Ａ</t>
  </si>
  <si>
    <t>笠幡Ｂ（秀明学園中・高等学校）</t>
  </si>
  <si>
    <t>脚折Ｂ（星和住宅前バス停）</t>
  </si>
  <si>
    <t>新宿町６Ａ</t>
  </si>
  <si>
    <t>笠幡Ｃ（霞ヶ関中学校）</t>
  </si>
  <si>
    <t>脚折町１</t>
  </si>
  <si>
    <t>新宿町６Ｂ</t>
  </si>
  <si>
    <t>笠幡Ｄ（ひばり幼稚園）</t>
  </si>
  <si>
    <t>脚折町２・３・４・５・６</t>
    <phoneticPr fontId="34"/>
  </si>
  <si>
    <t>薬師町・芦山町</t>
  </si>
  <si>
    <t>岸町１</t>
  </si>
  <si>
    <t>末広町・今成・石原町</t>
    <rPh sb="2" eb="3">
      <t>マチ</t>
    </rPh>
    <phoneticPr fontId="34"/>
  </si>
  <si>
    <t>笠幡Ｅ（笠幡団地）</t>
  </si>
  <si>
    <t>関間１・２・３・４</t>
  </si>
  <si>
    <t>末広町Ａ（北坂戸団地12街区）</t>
  </si>
  <si>
    <t>岸町２</t>
  </si>
  <si>
    <t>三久保町</t>
  </si>
  <si>
    <t>笠幡Ｆ（塙保己一学園）</t>
  </si>
  <si>
    <t>共栄町</t>
  </si>
  <si>
    <t>末広町B（末広幼稚園）</t>
  </si>
  <si>
    <t>岸町３</t>
  </si>
  <si>
    <t>久保町</t>
  </si>
  <si>
    <t>五味ヶ谷</t>
  </si>
  <si>
    <t>溝端町A（北坂戸団地９街区）</t>
  </si>
  <si>
    <t>新宿町・岸町</t>
    <rPh sb="2" eb="3">
      <t>マチ</t>
    </rPh>
    <phoneticPr fontId="34"/>
  </si>
  <si>
    <t>郭町１・２Ａ</t>
    <phoneticPr fontId="34"/>
  </si>
  <si>
    <t>かすみ野１・２・３</t>
    <phoneticPr fontId="34"/>
  </si>
  <si>
    <t>広谷新町</t>
    <phoneticPr fontId="34"/>
  </si>
  <si>
    <t>溝端町Ｂ（天堂公園）</t>
  </si>
  <si>
    <t>仙波町１</t>
    <phoneticPr fontId="34"/>
  </si>
  <si>
    <t>郭町２Ｂ</t>
  </si>
  <si>
    <t>安比奈新田</t>
    <rPh sb="0" eb="1">
      <t>ヤス</t>
    </rPh>
    <rPh sb="1" eb="3">
      <t>ヒナ</t>
    </rPh>
    <rPh sb="3" eb="5">
      <t>シンデン</t>
    </rPh>
    <phoneticPr fontId="34"/>
  </si>
  <si>
    <t>上広谷・藤金・脚折・関間</t>
    <rPh sb="10" eb="12">
      <t>セキマ</t>
    </rPh>
    <phoneticPr fontId="34"/>
  </si>
  <si>
    <t>伊豆の山町Ａ（北坂戸小学校）</t>
  </si>
  <si>
    <t>仙波町２・４</t>
  </si>
  <si>
    <t>三久保町・久保町・郭町</t>
    <rPh sb="3" eb="4">
      <t>マチ</t>
    </rPh>
    <rPh sb="7" eb="8">
      <t>マチ</t>
    </rPh>
    <rPh sb="10" eb="11">
      <t>マチ</t>
    </rPh>
    <phoneticPr fontId="34"/>
  </si>
  <si>
    <t>笠幡・かすみ野・安比奈新田</t>
    <rPh sb="8" eb="13">
      <t>アイナシンデン</t>
    </rPh>
    <phoneticPr fontId="34"/>
  </si>
  <si>
    <t>富士見１・２</t>
    <phoneticPr fontId="34"/>
  </si>
  <si>
    <t>伊豆の山町B（北坂戸団地１０・１１街区）</t>
  </si>
  <si>
    <t>仙波町３</t>
  </si>
  <si>
    <t>宮下町１</t>
  </si>
  <si>
    <t>南大塚１・２A</t>
    <phoneticPr fontId="34"/>
  </si>
  <si>
    <t>富士見３Ａ</t>
  </si>
  <si>
    <t>泉町・泉町２</t>
    <rPh sb="3" eb="4">
      <t>イズミ</t>
    </rPh>
    <rPh sb="4" eb="5">
      <t>マチ</t>
    </rPh>
    <phoneticPr fontId="34"/>
  </si>
  <si>
    <t>小仙波町１・４・５</t>
  </si>
  <si>
    <t>宮下町２</t>
  </si>
  <si>
    <t>日東町</t>
  </si>
  <si>
    <t>富士見３Ｂ</t>
  </si>
  <si>
    <t>泉町３</t>
    <phoneticPr fontId="34"/>
  </si>
  <si>
    <t>小仙波町２</t>
  </si>
  <si>
    <t>志多町</t>
  </si>
  <si>
    <t>南大塚・日東町</t>
    <rPh sb="0" eb="1">
      <t>ミナミ</t>
    </rPh>
    <rPh sb="1" eb="3">
      <t>オオツカ</t>
    </rPh>
    <phoneticPr fontId="34"/>
  </si>
  <si>
    <t>富士見３Ｃ</t>
  </si>
  <si>
    <t>末広町・溝端町・伊豆の山町・泉町</t>
    <rPh sb="2" eb="3">
      <t>マチ</t>
    </rPh>
    <rPh sb="6" eb="7">
      <t>マチ</t>
    </rPh>
    <rPh sb="12" eb="13">
      <t>マチ</t>
    </rPh>
    <rPh sb="14" eb="15">
      <t>イズミ</t>
    </rPh>
    <rPh sb="15" eb="16">
      <t>マチ</t>
    </rPh>
    <phoneticPr fontId="34"/>
  </si>
  <si>
    <t>小仙波町３</t>
  </si>
  <si>
    <t>氷川町</t>
    <phoneticPr fontId="34"/>
  </si>
  <si>
    <t>富士見４・５</t>
  </si>
  <si>
    <t>にっさい花みず木２・３</t>
  </si>
  <si>
    <t>西小仙波町１・２</t>
  </si>
  <si>
    <t>宮下町・志多町・氷川町</t>
    <rPh sb="2" eb="3">
      <t>マチ</t>
    </rPh>
    <rPh sb="6" eb="7">
      <t>マチ</t>
    </rPh>
    <rPh sb="10" eb="11">
      <t>マチ</t>
    </rPh>
    <phoneticPr fontId="34"/>
  </si>
  <si>
    <t>富士見</t>
  </si>
  <si>
    <t>にっさい花みず木４・５</t>
  </si>
  <si>
    <t>仙波町・小仙波町・西小仙波町</t>
    <rPh sb="2" eb="3">
      <t>マチ</t>
    </rPh>
    <rPh sb="7" eb="8">
      <t>マチ</t>
    </rPh>
    <rPh sb="9" eb="10">
      <t>ニシ</t>
    </rPh>
    <rPh sb="10" eb="13">
      <t>コセンバ</t>
    </rPh>
    <rPh sb="13" eb="14">
      <t>マチ</t>
    </rPh>
    <phoneticPr fontId="34"/>
  </si>
  <si>
    <t>宮元町</t>
  </si>
  <si>
    <t>にっさい花みず木６・７</t>
    <phoneticPr fontId="34"/>
  </si>
  <si>
    <t>富士見町</t>
  </si>
  <si>
    <t>山田Ａ（山田小学校）</t>
  </si>
  <si>
    <t>にっさい花みず木</t>
  </si>
  <si>
    <t>南通町</t>
  </si>
  <si>
    <t>山田B（康生会総合クリニック）</t>
  </si>
  <si>
    <t>松ヶ丘１・２</t>
    <phoneticPr fontId="34"/>
  </si>
  <si>
    <t>通町</t>
  </si>
  <si>
    <t>神明町Ａ（川越北消防署）</t>
  </si>
  <si>
    <t>千代田４</t>
  </si>
  <si>
    <t>松ヶ丘３・４</t>
    <phoneticPr fontId="34"/>
  </si>
  <si>
    <t>菅原町</t>
  </si>
  <si>
    <t>神明町Ｂ（神明町バス停周辺）</t>
  </si>
  <si>
    <t>鳩ケ丘1</t>
    <phoneticPr fontId="34"/>
  </si>
  <si>
    <t>富士見町・南通町・通町・菅原町</t>
    <rPh sb="3" eb="4">
      <t>マチ</t>
    </rPh>
    <rPh sb="7" eb="8">
      <t>マチ</t>
    </rPh>
    <rPh sb="10" eb="11">
      <t>マチ</t>
    </rPh>
    <rPh sb="12" eb="14">
      <t>スガワラ</t>
    </rPh>
    <rPh sb="14" eb="15">
      <t>マチ</t>
    </rPh>
    <phoneticPr fontId="34"/>
  </si>
  <si>
    <t>宮元町・山田・神明町</t>
    <rPh sb="2" eb="3">
      <t>マチ</t>
    </rPh>
    <rPh sb="4" eb="6">
      <t>ヤマダ</t>
    </rPh>
    <rPh sb="9" eb="10">
      <t>マチ</t>
    </rPh>
    <phoneticPr fontId="34"/>
  </si>
  <si>
    <t>八幡１・２</t>
  </si>
  <si>
    <t>鳩ケ丘２・３</t>
  </si>
  <si>
    <t>むさし野</t>
  </si>
  <si>
    <t>鳩ケ丘４・５</t>
  </si>
  <si>
    <t>山田町</t>
  </si>
  <si>
    <t>楓ケ丘１･４</t>
    <phoneticPr fontId="34"/>
  </si>
  <si>
    <t>清水町</t>
  </si>
  <si>
    <t>楓ケ丘２・３</t>
    <phoneticPr fontId="34"/>
  </si>
  <si>
    <t>むさし野・南大塚・南台</t>
    <rPh sb="9" eb="11">
      <t>ミナミダイ</t>
    </rPh>
    <phoneticPr fontId="34"/>
  </si>
  <si>
    <t>石井</t>
    <phoneticPr fontId="34"/>
  </si>
  <si>
    <t>松ヶ丘・鳩ヶ丘・楓ヶ丘</t>
    <phoneticPr fontId="7"/>
  </si>
  <si>
    <t>四都野台A</t>
  </si>
  <si>
    <t>八幡・柳町・山田町・清水町・石井</t>
    <rPh sb="4" eb="5">
      <t>マチ</t>
    </rPh>
    <rPh sb="8" eb="9">
      <t>マチ</t>
    </rPh>
    <rPh sb="12" eb="13">
      <t>マチ</t>
    </rPh>
    <rPh sb="14" eb="16">
      <t>イシイ</t>
    </rPh>
    <phoneticPr fontId="34"/>
  </si>
  <si>
    <t>四都野台Ｂ</t>
  </si>
  <si>
    <t>大塚２</t>
  </si>
  <si>
    <t>川越市</t>
    <rPh sb="0" eb="3">
      <t>カワゴエシ</t>
    </rPh>
    <phoneticPr fontId="34"/>
  </si>
  <si>
    <t>鶴ヶ島市</t>
    <rPh sb="0" eb="4">
      <t>ツルガシマシ</t>
    </rPh>
    <phoneticPr fontId="7"/>
  </si>
  <si>
    <t>旭町２Ａ</t>
  </si>
  <si>
    <t>坂戸市</t>
    <rPh sb="0" eb="3">
      <t>サカドシ</t>
    </rPh>
    <phoneticPr fontId="7"/>
  </si>
  <si>
    <t>旭町２B</t>
  </si>
  <si>
    <t>鳩山町</t>
    <rPh sb="0" eb="2">
      <t>ハトヤマ</t>
    </rPh>
    <rPh sb="2" eb="3">
      <t>マチ</t>
    </rPh>
    <phoneticPr fontId="7"/>
  </si>
  <si>
    <t>四都野台・大塚・旭町</t>
    <rPh sb="5" eb="7">
      <t>オオツカ</t>
    </rPh>
    <phoneticPr fontId="34"/>
  </si>
  <si>
    <t>(株)ショッパー社所沢支社</t>
    <rPh sb="0" eb="3">
      <t>カブ</t>
    </rPh>
    <rPh sb="8" eb="9">
      <t>シャ</t>
    </rPh>
    <rPh sb="9" eb="11">
      <t>トコロザワ</t>
    </rPh>
    <rPh sb="11" eb="13">
      <t>シシャ</t>
    </rPh>
    <phoneticPr fontId="3"/>
  </si>
  <si>
    <t>tel.04-2941-4185／fax.04-2941-4186</t>
    <phoneticPr fontId="1"/>
  </si>
  <si>
    <t>〒359-1111</t>
    <phoneticPr fontId="1"/>
  </si>
  <si>
    <t>　　埼玉県所沢市緑町4-4-13
　　　　　　　　サンフラワー1階</t>
    <rPh sb="2" eb="5">
      <t>サイタマケン</t>
    </rPh>
    <rPh sb="5" eb="8">
      <t>トコロザワシ</t>
    </rPh>
    <rPh sb="8" eb="9">
      <t>ミドリ</t>
    </rPh>
    <rPh sb="9" eb="10">
      <t>マチ</t>
    </rPh>
    <rPh sb="32" eb="33">
      <t>カイ</t>
    </rPh>
    <phoneticPr fontId="3"/>
  </si>
  <si>
    <t>狭山台３</t>
    <phoneticPr fontId="34"/>
  </si>
  <si>
    <t>狭山台４</t>
    <phoneticPr fontId="34"/>
  </si>
  <si>
    <t>東大宮1C</t>
    <phoneticPr fontId="7"/>
  </si>
  <si>
    <t>西上尾第１団地（2街区A）</t>
    <phoneticPr fontId="7"/>
  </si>
  <si>
    <t>西上尾第1団地（2街区B）</t>
    <phoneticPr fontId="7"/>
  </si>
  <si>
    <t>西上尾第1団地（3街区）</t>
    <phoneticPr fontId="7"/>
  </si>
  <si>
    <t>玉川学園2</t>
    <phoneticPr fontId="7"/>
  </si>
  <si>
    <t>多摩平2G</t>
    <phoneticPr fontId="34"/>
  </si>
  <si>
    <t>松が丘１</t>
    <phoneticPr fontId="34"/>
  </si>
  <si>
    <t>松が丘２Ｂ</t>
    <phoneticPr fontId="34"/>
  </si>
  <si>
    <t>小手指南２</t>
    <phoneticPr fontId="34"/>
  </si>
  <si>
    <t>小手指南３</t>
    <phoneticPr fontId="34"/>
  </si>
  <si>
    <t>東狭山ヶ丘６</t>
    <rPh sb="0" eb="1">
      <t>ヒガシ</t>
    </rPh>
    <rPh sb="1" eb="5">
      <t>サヤマガオカ</t>
    </rPh>
    <phoneticPr fontId="34"/>
  </si>
  <si>
    <t>北秋津Ｃ（北秋津集会所）</t>
    <rPh sb="5" eb="8">
      <t>キタアキツ</t>
    </rPh>
    <rPh sb="8" eb="10">
      <t>シュウカイ</t>
    </rPh>
    <rPh sb="10" eb="11">
      <t>ジョ</t>
    </rPh>
    <phoneticPr fontId="34"/>
  </si>
  <si>
    <t>本町</t>
    <phoneticPr fontId="34"/>
  </si>
  <si>
    <t>相武台3(座間)</t>
    <rPh sb="5" eb="7">
      <t>ザマ</t>
    </rPh>
    <phoneticPr fontId="7"/>
  </si>
  <si>
    <t>三沢4A</t>
    <rPh sb="0" eb="2">
      <t>ミサワ</t>
    </rPh>
    <phoneticPr fontId="34"/>
  </si>
  <si>
    <t>百草A（自然公園前交差点側）</t>
    <phoneticPr fontId="34"/>
  </si>
  <si>
    <t>三沢・百草</t>
    <rPh sb="0" eb="2">
      <t>ミサワ</t>
    </rPh>
    <phoneticPr fontId="34"/>
  </si>
  <si>
    <t>秋津町3A</t>
    <rPh sb="0" eb="3">
      <t>アキツマチ</t>
    </rPh>
    <phoneticPr fontId="34"/>
  </si>
  <si>
    <t>秋津町3B</t>
    <rPh sb="0" eb="3">
      <t>アキツマチ</t>
    </rPh>
    <phoneticPr fontId="34"/>
  </si>
  <si>
    <t>石原町２Ｂ</t>
    <phoneticPr fontId="34"/>
  </si>
  <si>
    <t>中央林間4･6</t>
    <phoneticPr fontId="7"/>
  </si>
  <si>
    <t>高倉町A（新田公園）</t>
    <phoneticPr fontId="34"/>
  </si>
  <si>
    <t>扇町屋２</t>
    <phoneticPr fontId="34"/>
  </si>
  <si>
    <t>高倉１Ａ・４・５</t>
    <phoneticPr fontId="34"/>
  </si>
  <si>
    <t>高倉３</t>
    <phoneticPr fontId="34"/>
  </si>
  <si>
    <t>芦山町</t>
    <phoneticPr fontId="34"/>
  </si>
  <si>
    <t>原市D（ミニストップ原市南店）</t>
    <rPh sb="10" eb="12">
      <t>ハライチ</t>
    </rPh>
    <rPh sb="12" eb="13">
      <t>ミナミ</t>
    </rPh>
    <rPh sb="13" eb="14">
      <t>テン</t>
    </rPh>
    <phoneticPr fontId="7"/>
  </si>
  <si>
    <t>南町田1A</t>
    <rPh sb="0" eb="1">
      <t>ミナミ</t>
    </rPh>
    <rPh sb="1" eb="3">
      <t>マチダ</t>
    </rPh>
    <phoneticPr fontId="34"/>
  </si>
  <si>
    <t>南町田1B</t>
    <rPh sb="0" eb="1">
      <t>ミナミ</t>
    </rPh>
    <rPh sb="1" eb="3">
      <t>マチダ</t>
    </rPh>
    <phoneticPr fontId="34"/>
  </si>
  <si>
    <t>南町田2･3</t>
    <rPh sb="0" eb="3">
      <t>ミナミマチダ</t>
    </rPh>
    <phoneticPr fontId="34"/>
  </si>
  <si>
    <t>南町田4</t>
    <rPh sb="0" eb="3">
      <t>ミナミマチダ</t>
    </rPh>
    <phoneticPr fontId="34"/>
  </si>
  <si>
    <t>相模大野6E</t>
    <phoneticPr fontId="7"/>
  </si>
  <si>
    <t>緑が丘2A</t>
    <phoneticPr fontId="7"/>
  </si>
  <si>
    <t>横山町B（新聞500部）</t>
    <rPh sb="5" eb="7">
      <t>シンブン</t>
    </rPh>
    <rPh sb="10" eb="11">
      <t>ブ</t>
    </rPh>
    <phoneticPr fontId="34"/>
  </si>
  <si>
    <t>寺田町E（寺田緑地西側）</t>
    <phoneticPr fontId="34"/>
  </si>
  <si>
    <t>西上尾第2団地(1街区)</t>
    <rPh sb="9" eb="11">
      <t>ガイク</t>
    </rPh>
    <phoneticPr fontId="7"/>
  </si>
  <si>
    <t>西上尾第2団地(2街区)</t>
    <rPh sb="9" eb="11">
      <t>ガイク</t>
    </rPh>
    <phoneticPr fontId="7"/>
  </si>
  <si>
    <t>西上尾第2団地(3街区)</t>
    <rPh sb="9" eb="11">
      <t>ガイク</t>
    </rPh>
    <phoneticPr fontId="7"/>
  </si>
  <si>
    <t>内宿台6</t>
    <phoneticPr fontId="7"/>
  </si>
  <si>
    <t>小針内宿・新宿</t>
    <rPh sb="5" eb="7">
      <t>シンジュク</t>
    </rPh>
    <phoneticPr fontId="7"/>
  </si>
  <si>
    <t>若狭１Ａ(新聞300部）</t>
    <phoneticPr fontId="34"/>
  </si>
  <si>
    <t>青葉台</t>
    <phoneticPr fontId="34"/>
  </si>
  <si>
    <t>中新井３C（スカイマンション）(新聞400部）</t>
    <phoneticPr fontId="34"/>
  </si>
  <si>
    <t>小手指町３Ｂ</t>
    <phoneticPr fontId="34"/>
  </si>
  <si>
    <t>東住吉</t>
    <phoneticPr fontId="34"/>
  </si>
  <si>
    <t>東町(新聞1150部）</t>
    <phoneticPr fontId="34"/>
  </si>
  <si>
    <t>元町(新聞500部）</t>
    <phoneticPr fontId="34"/>
  </si>
  <si>
    <t>黒須１（ＵＲ黒須団地）</t>
    <phoneticPr fontId="34"/>
  </si>
  <si>
    <t>鍵山２Ｂ(新聞250部）</t>
    <phoneticPr fontId="34"/>
  </si>
  <si>
    <t>水野Ｇ（東急台自治会集会所）(新聞820部）</t>
    <phoneticPr fontId="34"/>
  </si>
  <si>
    <t>富士見１・２Ａ(新聞1350部）</t>
    <phoneticPr fontId="34"/>
  </si>
  <si>
    <t>東町６・７</t>
    <phoneticPr fontId="34"/>
  </si>
  <si>
    <t>久保稲荷１(新聞700部）</t>
    <phoneticPr fontId="34"/>
  </si>
  <si>
    <t>豊岡１Ａ(新聞1100部）</t>
    <phoneticPr fontId="34"/>
  </si>
  <si>
    <t>高倉１Ｂ(新聞400部）</t>
    <phoneticPr fontId="34"/>
  </si>
  <si>
    <t>古谷上・古谷本郷（川越グリーンパーク)</t>
    <phoneticPr fontId="34"/>
  </si>
  <si>
    <t>霞ヶ関東１(新聞400部）</t>
    <phoneticPr fontId="34"/>
  </si>
  <si>
    <t>野田町１・２(新聞750部）</t>
    <phoneticPr fontId="34"/>
  </si>
  <si>
    <t>南町２・３</t>
    <phoneticPr fontId="34"/>
  </si>
  <si>
    <t>三光町</t>
    <phoneticPr fontId="34"/>
  </si>
  <si>
    <t>野田</t>
    <phoneticPr fontId="34"/>
  </si>
  <si>
    <t>末広町１・２・３</t>
    <phoneticPr fontId="34"/>
  </si>
  <si>
    <t>南大塚２Ｂ・３・４(新聞1000部）</t>
    <phoneticPr fontId="34"/>
  </si>
  <si>
    <t>南台２(新聞500部）</t>
    <phoneticPr fontId="34"/>
  </si>
  <si>
    <t>寺田町</t>
    <phoneticPr fontId="34"/>
  </si>
  <si>
    <t>大門3（新聞400部）</t>
    <rPh sb="4" eb="6">
      <t>シンブン</t>
    </rPh>
    <rPh sb="9" eb="10">
      <t>ブ</t>
    </rPh>
    <phoneticPr fontId="7"/>
  </si>
  <si>
    <t>東大宮5A（新聞400部）</t>
    <rPh sb="6" eb="8">
      <t>シンブン</t>
    </rPh>
    <rPh sb="11" eb="12">
      <t>ブ</t>
    </rPh>
    <phoneticPr fontId="7"/>
  </si>
  <si>
    <t>東町2A（新聞440部）</t>
    <rPh sb="5" eb="7">
      <t>シンブン</t>
    </rPh>
    <rPh sb="10" eb="11">
      <t>ブ</t>
    </rPh>
    <phoneticPr fontId="34"/>
  </si>
  <si>
    <t>上小町Ａ（ライオンズシティ大宮）（新聞150部）</t>
    <rPh sb="17" eb="19">
      <t>シンブン</t>
    </rPh>
    <rPh sb="22" eb="23">
      <t>ブ</t>
    </rPh>
    <phoneticPr fontId="7"/>
  </si>
  <si>
    <t>春日1Ａ（新聞450部）</t>
    <rPh sb="5" eb="7">
      <t>シンブン</t>
    </rPh>
    <rPh sb="10" eb="11">
      <t>ブ</t>
    </rPh>
    <phoneticPr fontId="34"/>
  </si>
  <si>
    <t>松葉町</t>
    <phoneticPr fontId="34"/>
  </si>
  <si>
    <t>中富南１・２・３・４</t>
    <phoneticPr fontId="34"/>
  </si>
  <si>
    <t>春日町1・２Ａ</t>
    <phoneticPr fontId="34"/>
  </si>
  <si>
    <t>下藤沢Ｂ（東台公園）</t>
    <phoneticPr fontId="34"/>
  </si>
  <si>
    <t>入間川２A</t>
    <phoneticPr fontId="34"/>
  </si>
  <si>
    <t>入間川２B</t>
    <phoneticPr fontId="34"/>
  </si>
  <si>
    <t>長房町O（慈眼寺）</t>
    <rPh sb="5" eb="6">
      <t>ジ</t>
    </rPh>
    <rPh sb="6" eb="7">
      <t>ガン</t>
    </rPh>
    <rPh sb="7" eb="8">
      <t>テラ</t>
    </rPh>
    <phoneticPr fontId="34"/>
  </si>
  <si>
    <t>本町田(こばと幼稚園)</t>
    <rPh sb="7" eb="10">
      <t>ヨウチエン</t>
    </rPh>
    <phoneticPr fontId="7"/>
  </si>
  <si>
    <t>本町田(ダリア園)</t>
    <rPh sb="0" eb="3">
      <t>ホンマチダ</t>
    </rPh>
    <rPh sb="7" eb="8">
      <t>エン</t>
    </rPh>
    <phoneticPr fontId="7"/>
  </si>
  <si>
    <t>追分町C（新聞469部）</t>
    <rPh sb="5" eb="7">
      <t>シンブン</t>
    </rPh>
    <rPh sb="10" eb="11">
      <t>ブ</t>
    </rPh>
    <phoneticPr fontId="34"/>
  </si>
  <si>
    <t>元横山町2E</t>
    <phoneticPr fontId="34"/>
  </si>
  <si>
    <t>弐分方町B（タウンホーム二分方）</t>
    <phoneticPr fontId="34"/>
  </si>
  <si>
    <t>柏座1B（新聞460部）</t>
    <rPh sb="5" eb="7">
      <t>シンブン</t>
    </rPh>
    <rPh sb="10" eb="11">
      <t>ブ</t>
    </rPh>
    <phoneticPr fontId="7"/>
  </si>
  <si>
    <t>向陽町</t>
    <phoneticPr fontId="34"/>
  </si>
  <si>
    <t>西平山5A</t>
    <phoneticPr fontId="34"/>
  </si>
  <si>
    <t>平山3A6A</t>
    <phoneticPr fontId="34"/>
  </si>
  <si>
    <t>平山1A</t>
    <phoneticPr fontId="34"/>
  </si>
  <si>
    <t>御幸町</t>
    <phoneticPr fontId="34"/>
  </si>
  <si>
    <t>宮町1</t>
    <phoneticPr fontId="7"/>
  </si>
  <si>
    <t>宮町4・5</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</si>
</sst>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quot;年&quot;m&quot;月分&quot;"/>
    <numFmt numFmtId="177" formatCode="m/d;@"/>
    <numFmt numFmtId="178" formatCode="&quot;更新日　&quot;yyyy/m/d"/>
    <numFmt numFmtId="179" formatCode="m/d"/>
    <numFmt numFmtId="180" formatCode="#,###&quot;部&quot;"/>
    <numFmt numFmtId="181" formatCode="&quot;◆&quot;yyyy&quot;年&quot;mm&quot;月分チラシ申込書&quot;"/>
    <numFmt numFmtId="182" formatCode="&quot;更新日：&quot;yyyy&quot;年&quot;mm&quot;月&quot;dd&quot;日&quot;"/>
    <numFmt numFmtId="183" formatCode="#,##0&quot;部&quot;"/>
  </numFmts>
  <fonts count="52"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ＭＳ Ｐゴシック"/>
      <family val="2"/>
      <charset val="128"/>
      <scheme val="minor"/>
    </font>
    <font>
      <sz val="11"/>
      <name val="ＭＳ Ｐゴシック"/>
      <family val="3"/>
      <charset val="128"/>
    </font>
    <font>
      <sz val="36"/>
      <name val="ＭＳ Ｐゴシック"/>
      <family val="3"/>
      <charset val="128"/>
    </font>
    <font>
      <sz val="6"/>
      <name val="ＭＳ Ｐゴシック"/>
      <family val="3"/>
      <charset val="128"/>
    </font>
    <font>
      <sz val="18"/>
      <name val="ＭＳ Ｐゴシック"/>
      <family val="3"/>
      <charset val="128"/>
    </font>
    <font>
      <sz val="28"/>
      <name val="ＭＳ Ｐゴシック"/>
      <family val="3"/>
      <charset val="128"/>
    </font>
    <font>
      <sz val="16"/>
      <name val="ＭＳ Ｐゴシック"/>
      <family val="3"/>
      <charset val="128"/>
    </font>
    <font>
      <sz val="11"/>
      <color indexed="9"/>
      <name val="ＭＳ Ｐゴシック"/>
      <family val="3"/>
      <charset val="128"/>
    </font>
    <font>
      <sz val="11"/>
      <color theme="0"/>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sz val="20"/>
      <name val="ＭＳ Ｐゴシック"/>
      <family val="3"/>
      <charset val="128"/>
    </font>
    <font>
      <sz val="26"/>
      <name val="ＭＳ Ｐゴシック"/>
      <family val="3"/>
      <charset val="128"/>
    </font>
    <font>
      <b/>
      <sz val="14"/>
      <name val="ＭＳ Ｐゴシック"/>
      <family val="3"/>
      <charset val="128"/>
    </font>
    <font>
      <b/>
      <sz val="11"/>
      <name val="ＭＳ Ｐゴシック"/>
      <family val="3"/>
      <charset val="128"/>
    </font>
    <font>
      <b/>
      <sz val="20"/>
      <name val="ＭＳ Ｐゴシック"/>
      <family val="3"/>
      <charset val="128"/>
    </font>
    <font>
      <b/>
      <sz val="16"/>
      <name val="ＭＳ Ｐゴシック"/>
      <family val="3"/>
      <charset val="128"/>
    </font>
    <font>
      <sz val="12"/>
      <name val="ＭＳ Ｐゴシック"/>
      <family val="3"/>
      <charset val="128"/>
    </font>
    <font>
      <sz val="8"/>
      <name val="ＭＳ Ｐゴシック"/>
      <family val="3"/>
      <charset val="128"/>
    </font>
    <font>
      <sz val="11"/>
      <color rgb="FFFF0000"/>
      <name val="ＭＳ Ｐゴシック"/>
      <family val="3"/>
      <charset val="128"/>
    </font>
    <font>
      <b/>
      <sz val="20"/>
      <color theme="1"/>
      <name val="ＭＳ Ｐゴシック"/>
      <family val="3"/>
      <charset val="128"/>
      <scheme val="minor"/>
    </font>
    <font>
      <sz val="18"/>
      <color rgb="FF000000"/>
      <name val="ＭＳ Ｐゴシック"/>
      <family val="3"/>
      <charset val="128"/>
    </font>
    <font>
      <sz val="12"/>
      <color rgb="FF000000"/>
      <name val="ＭＳ Ｐゴシック"/>
      <family val="3"/>
      <charset val="128"/>
    </font>
    <font>
      <sz val="36"/>
      <color theme="0"/>
      <name val="ＭＳ Ｐゴシック"/>
      <family val="3"/>
      <charset val="128"/>
    </font>
    <font>
      <b/>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rgb="FF9C0006"/>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color indexed="8"/>
      <name val="ＭＳ Ｐゴシック"/>
      <family val="3"/>
      <charset val="128"/>
    </font>
    <font>
      <b/>
      <sz val="22"/>
      <color theme="0"/>
      <name val="ＭＳ Ｐゴシック"/>
      <family val="3"/>
      <charset val="128"/>
    </font>
    <font>
      <b/>
      <sz val="22"/>
      <color theme="0"/>
      <name val="ＭＳ Ｐゴシック"/>
      <family val="3"/>
      <charset val="128"/>
      <scheme val="minor"/>
    </font>
    <font>
      <sz val="11"/>
      <color rgb="FFFFFFFF"/>
      <name val="ＭＳ Ｐゴシック"/>
      <family val="3"/>
      <charset val="128"/>
    </font>
    <font>
      <sz val="9"/>
      <name val="ＭＳ Ｐゴシック"/>
      <family val="3"/>
      <charset val="128"/>
    </font>
    <font>
      <sz val="14"/>
      <name val="ＭＳ Ｐゴシック"/>
      <family val="2"/>
      <charset val="128"/>
      <scheme val="minor"/>
    </font>
    <font>
      <b/>
      <sz val="12"/>
      <name val="ＭＳ Ｐゴシック"/>
      <family val="3"/>
      <charset val="128"/>
    </font>
    <font>
      <b/>
      <sz val="16"/>
      <color theme="0"/>
      <name val="ＭＳ Ｐゴシック"/>
      <family val="3"/>
      <charset val="128"/>
    </font>
    <font>
      <sz val="14"/>
      <color theme="0"/>
      <name val="ＭＳ Ｐゴシック"/>
      <family val="3"/>
      <charset val="128"/>
    </font>
    <font>
      <sz val="14"/>
      <color rgb="FFFF0000"/>
      <name val="ＭＳ Ｐゴシック"/>
      <family val="3"/>
      <charset val="128"/>
      <scheme val="minor"/>
    </font>
    <font>
      <b/>
      <u/>
      <sz val="16"/>
      <name val="ＭＳ Ｐゴシック"/>
      <family val="3"/>
      <charset val="128"/>
    </font>
    <font>
      <sz val="18"/>
      <color rgb="FFFF0000"/>
      <name val="ＭＳ Ｐゴシック"/>
      <family val="3"/>
      <charset val="128"/>
    </font>
    <font>
      <u/>
      <sz val="14"/>
      <name val="ＭＳ Ｐゴシック"/>
      <family val="3"/>
      <charset val="128"/>
    </font>
  </fonts>
  <fills count="34">
    <fill>
      <patternFill patternType="none"/>
    </fill>
    <fill>
      <patternFill patternType="gray125"/>
    </fill>
    <fill>
      <patternFill patternType="solid">
        <fgColor theme="8" tint="0.79998168889431442"/>
        <bgColor indexed="64"/>
      </patternFill>
    </fill>
    <fill>
      <patternFill patternType="mediumGray">
        <fgColor indexed="22"/>
      </patternFill>
    </fill>
    <fill>
      <patternFill patternType="solid">
        <fgColor indexed="22"/>
        <bgColor indexed="64"/>
      </patternFill>
    </fill>
    <fill>
      <patternFill patternType="solid">
        <fgColor rgb="FFFF99FF"/>
        <bgColor indexed="64"/>
      </patternFill>
    </fill>
    <fill>
      <patternFill patternType="solid">
        <fgColor rgb="FF0070C0"/>
        <bgColor indexed="64"/>
      </patternFill>
    </fill>
    <fill>
      <patternFill patternType="solid">
        <fgColor rgb="FFC0C0C0"/>
        <bgColor indexed="64"/>
      </patternFill>
    </fill>
    <fill>
      <patternFill patternType="lightGray">
        <fgColor theme="0" tint="-0.34998626667073579"/>
        <bgColor rgb="FFFFFF00"/>
      </patternFill>
    </fill>
    <fill>
      <patternFill patternType="solid">
        <fgColor theme="4" tint="-0.249977111117893"/>
        <bgColor indexed="64"/>
      </patternFill>
    </fill>
    <fill>
      <patternFill patternType="solid">
        <fgColor theme="5" tint="0.59999389629810485"/>
        <bgColor indexed="64"/>
      </patternFill>
    </fill>
    <fill>
      <patternFill patternType="solid">
        <fgColor theme="1" tint="0.14996795556505021"/>
        <bgColor indexed="64"/>
      </patternFill>
    </fill>
    <fill>
      <patternFill patternType="solid">
        <fgColor theme="1" tint="0.14999847407452621"/>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8" tint="-0.249977111117893"/>
        <bgColor indexed="64"/>
      </patternFill>
    </fill>
    <fill>
      <patternFill patternType="solid">
        <fgColor rgb="FF0000FF"/>
        <bgColor indexed="64"/>
      </patternFill>
    </fill>
    <fill>
      <patternFill patternType="solid">
        <fgColor rgb="FFFF0000"/>
        <bgColor indexed="64"/>
      </patternFill>
    </fill>
    <fill>
      <patternFill patternType="solid">
        <fgColor rgb="FF66FF33"/>
        <bgColor indexed="64"/>
      </patternFill>
    </fill>
    <fill>
      <patternFill patternType="solid">
        <fgColor rgb="FF7030A0"/>
        <bgColor indexed="64"/>
      </patternFill>
    </fill>
    <fill>
      <patternFill patternType="solid">
        <fgColor theme="9" tint="-0.249977111117893"/>
        <bgColor indexed="64"/>
      </patternFill>
    </fill>
    <fill>
      <patternFill patternType="solid">
        <fgColor theme="8"/>
        <bgColor indexed="64"/>
      </patternFill>
    </fill>
    <fill>
      <patternFill patternType="solid">
        <fgColor theme="6" tint="-0.499984740745262"/>
        <bgColor indexed="64"/>
      </patternFill>
    </fill>
    <fill>
      <patternFill patternType="solid">
        <fgColor theme="9" tint="-0.499984740745262"/>
        <bgColor indexed="64"/>
      </patternFill>
    </fill>
    <fill>
      <patternFill patternType="solid">
        <fgColor theme="1" tint="0.499984740745262"/>
        <bgColor indexed="64"/>
      </patternFill>
    </fill>
    <fill>
      <patternFill patternType="solid">
        <fgColor rgb="FFFF0066"/>
        <bgColor indexed="64"/>
      </patternFill>
    </fill>
    <fill>
      <patternFill patternType="solid">
        <fgColor rgb="FF00B0F0"/>
        <bgColor indexed="64"/>
      </patternFill>
    </fill>
    <fill>
      <patternFill patternType="solid">
        <fgColor rgb="FFFF9900"/>
        <bgColor indexed="64"/>
      </patternFill>
    </fill>
    <fill>
      <patternFill patternType="solid">
        <fgColor rgb="FFFFFF66"/>
        <bgColor indexed="64"/>
      </patternFill>
    </fill>
    <fill>
      <patternFill patternType="solid">
        <fgColor theme="7"/>
        <bgColor indexed="64"/>
      </patternFill>
    </fill>
    <fill>
      <patternFill patternType="solid">
        <fgColor rgb="FF009900"/>
        <bgColor indexed="64"/>
      </patternFill>
    </fill>
    <fill>
      <patternFill patternType="solid">
        <fgColor rgb="FF3366FF"/>
        <bgColor indexed="64"/>
      </patternFill>
    </fill>
    <fill>
      <patternFill patternType="solid">
        <fgColor rgb="FFCC0066"/>
        <bgColor indexed="64"/>
      </patternFill>
    </fill>
  </fills>
  <borders count="12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indexed="64"/>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diagonal/>
    </border>
    <border>
      <left/>
      <right style="thick">
        <color indexed="64"/>
      </right>
      <top/>
      <bottom/>
      <diagonal/>
    </border>
    <border>
      <left/>
      <right style="thin">
        <color indexed="64"/>
      </right>
      <top/>
      <bottom/>
      <diagonal/>
    </border>
    <border>
      <left style="thin">
        <color indexed="64"/>
      </left>
      <right/>
      <top/>
      <bottom/>
      <diagonal/>
    </border>
    <border>
      <left/>
      <right/>
      <top/>
      <bottom style="hair">
        <color indexed="64"/>
      </bottom>
      <diagonal/>
    </border>
    <border>
      <left style="thick">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ck">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n">
        <color indexed="64"/>
      </right>
      <top style="hair">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ck">
        <color indexed="64"/>
      </right>
      <top/>
      <bottom style="hair">
        <color indexed="64"/>
      </bottom>
      <diagonal/>
    </border>
    <border>
      <left style="thick">
        <color indexed="64"/>
      </left>
      <right/>
      <top style="hair">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hair">
        <color indexed="64"/>
      </top>
      <bottom style="medium">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thick">
        <color indexed="64"/>
      </left>
      <right/>
      <top style="medium">
        <color indexed="64"/>
      </top>
      <bottom/>
      <diagonal/>
    </border>
    <border>
      <left style="thick">
        <color indexed="64"/>
      </left>
      <right/>
      <top/>
      <bottom style="medium">
        <color indexed="64"/>
      </bottom>
      <diagonal/>
    </border>
    <border>
      <left/>
      <right/>
      <top style="thin">
        <color indexed="64"/>
      </top>
      <bottom style="medium">
        <color indexed="64"/>
      </bottom>
      <diagonal/>
    </border>
    <border>
      <left style="medium">
        <color indexed="64"/>
      </left>
      <right/>
      <top/>
      <bottom style="hair">
        <color indexed="64"/>
      </bottom>
      <diagonal/>
    </border>
    <border>
      <left/>
      <right style="medium">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medium">
        <color auto="1"/>
      </left>
      <right style="medium">
        <color auto="1"/>
      </right>
      <top/>
      <bottom/>
      <diagonal/>
    </border>
    <border>
      <left style="medium">
        <color indexed="64"/>
      </left>
      <right style="medium">
        <color auto="1"/>
      </right>
      <top style="medium">
        <color indexed="64"/>
      </top>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medium">
        <color auto="1"/>
      </right>
      <top style="medium">
        <color indexed="64"/>
      </top>
      <bottom/>
      <diagonal/>
    </border>
    <border>
      <left style="thick">
        <color indexed="64"/>
      </left>
      <right style="medium">
        <color auto="1"/>
      </right>
      <top/>
      <bottom/>
      <diagonal/>
    </border>
    <border>
      <left style="thick">
        <color indexed="64"/>
      </left>
      <right style="medium">
        <color auto="1"/>
      </right>
      <top/>
      <bottom style="medium">
        <color auto="1"/>
      </bottom>
      <diagonal/>
    </border>
    <border>
      <left style="thick">
        <color indexed="64"/>
      </left>
      <right style="medium">
        <color auto="1"/>
      </right>
      <top style="thick">
        <color indexed="64"/>
      </top>
      <bottom/>
      <diagonal/>
    </border>
    <border>
      <left style="medium">
        <color auto="1"/>
      </left>
      <right style="medium">
        <color auto="1"/>
      </right>
      <top style="thick">
        <color indexed="64"/>
      </top>
      <bottom/>
      <diagonal/>
    </border>
    <border>
      <left style="medium">
        <color indexed="64"/>
      </left>
      <right/>
      <top style="thick">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s>
  <cellStyleXfs count="13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0" fontId="32" fillId="0" borderId="0">
      <alignment vertical="center"/>
    </xf>
    <xf numFmtId="0" fontId="39" fillId="0" borderId="0">
      <alignment vertical="center"/>
    </xf>
  </cellStyleXfs>
  <cellXfs count="819">
    <xf numFmtId="0" fontId="0" fillId="0" borderId="0" xfId="0"/>
    <xf numFmtId="0" fontId="4" fillId="0" borderId="0" xfId="0" applyFont="1" applyProtection="1">
      <protection locked="0"/>
    </xf>
    <xf numFmtId="0" fontId="4" fillId="0" borderId="0" xfId="0" applyFont="1"/>
    <xf numFmtId="0" fontId="4" fillId="2" borderId="1" xfId="0" applyFont="1" applyFill="1" applyBorder="1"/>
    <xf numFmtId="0" fontId="4" fillId="0" borderId="1" xfId="0" applyFont="1" applyBorder="1" applyProtection="1">
      <protection locked="0"/>
    </xf>
    <xf numFmtId="0" fontId="4" fillId="0" borderId="1" xfId="0" applyFont="1" applyBorder="1"/>
    <xf numFmtId="0" fontId="5" fillId="0" borderId="0" xfId="125">
      <alignment vertical="center"/>
    </xf>
    <xf numFmtId="0" fontId="10" fillId="0" borderId="0" xfId="125" applyFont="1" applyAlignment="1">
      <alignment vertical="center" shrinkToFit="1"/>
    </xf>
    <xf numFmtId="0" fontId="6" fillId="0" borderId="2" xfId="125" applyFont="1" applyBorder="1" applyAlignment="1">
      <alignment vertical="center" shrinkToFit="1"/>
    </xf>
    <xf numFmtId="0" fontId="5" fillId="0" borderId="2" xfId="125" applyBorder="1">
      <alignment vertical="center"/>
    </xf>
    <xf numFmtId="177" fontId="11" fillId="0" borderId="0" xfId="125" applyNumberFormat="1" applyFont="1" applyAlignment="1">
      <alignment vertical="center" shrinkToFit="1"/>
    </xf>
    <xf numFmtId="0" fontId="12" fillId="0" borderId="0" xfId="125" applyFont="1">
      <alignment vertical="center"/>
    </xf>
    <xf numFmtId="0" fontId="5" fillId="4" borderId="10" xfId="125" applyFill="1" applyBorder="1">
      <alignment vertical="center"/>
    </xf>
    <xf numFmtId="0" fontId="5" fillId="3" borderId="22" xfId="125" applyFill="1" applyBorder="1">
      <alignment vertical="center"/>
    </xf>
    <xf numFmtId="0" fontId="5" fillId="3" borderId="23" xfId="125" applyFill="1" applyBorder="1">
      <alignment vertical="center"/>
    </xf>
    <xf numFmtId="0" fontId="5" fillId="3" borderId="29" xfId="125" applyFill="1" applyBorder="1">
      <alignment vertical="center"/>
    </xf>
    <xf numFmtId="0" fontId="5" fillId="3" borderId="30" xfId="125" applyFill="1" applyBorder="1">
      <alignment vertical="center"/>
    </xf>
    <xf numFmtId="0" fontId="5" fillId="0" borderId="33" xfId="125" applyBorder="1">
      <alignment vertical="center"/>
    </xf>
    <xf numFmtId="0" fontId="5" fillId="3" borderId="16" xfId="125" applyFill="1" applyBorder="1">
      <alignment vertical="center"/>
    </xf>
    <xf numFmtId="0" fontId="5" fillId="4" borderId="25" xfId="125" applyFill="1" applyBorder="1">
      <alignment vertical="center"/>
    </xf>
    <xf numFmtId="0" fontId="5" fillId="0" borderId="3" xfId="125" applyBorder="1">
      <alignment vertical="center"/>
    </xf>
    <xf numFmtId="0" fontId="5" fillId="0" borderId="33" xfId="125" applyBorder="1" applyAlignment="1">
      <alignment vertical="center" shrinkToFit="1"/>
    </xf>
    <xf numFmtId="0" fontId="5" fillId="0" borderId="0" xfId="125" applyAlignment="1">
      <alignment horizontal="left" vertical="center"/>
    </xf>
    <xf numFmtId="0" fontId="5" fillId="0" borderId="2" xfId="125" applyBorder="1" applyAlignment="1">
      <alignment horizontal="left" vertical="center"/>
    </xf>
    <xf numFmtId="0" fontId="5" fillId="0" borderId="2" xfId="125" applyBorder="1" applyAlignment="1">
      <alignment vertical="center" shrinkToFit="1"/>
    </xf>
    <xf numFmtId="0" fontId="0" fillId="0" borderId="1" xfId="0" applyBorder="1" applyProtection="1">
      <protection locked="0"/>
    </xf>
    <xf numFmtId="181" fontId="25" fillId="0" borderId="0" xfId="0" applyNumberFormat="1" applyFont="1" applyAlignment="1">
      <alignment horizontal="left"/>
    </xf>
    <xf numFmtId="182" fontId="0" fillId="0" borderId="0" xfId="0" applyNumberFormat="1" applyAlignment="1">
      <alignment horizontal="left"/>
    </xf>
    <xf numFmtId="0" fontId="4" fillId="2" borderId="110" xfId="0" applyFont="1" applyFill="1" applyBorder="1"/>
    <xf numFmtId="0" fontId="0" fillId="2" borderId="111" xfId="0" applyFill="1" applyBorder="1"/>
    <xf numFmtId="0" fontId="0" fillId="0" borderId="1" xfId="0" applyBorder="1"/>
    <xf numFmtId="0" fontId="19" fillId="0" borderId="0" xfId="125" applyFont="1">
      <alignment vertical="center"/>
    </xf>
    <xf numFmtId="0" fontId="19" fillId="0" borderId="0" xfId="125" applyFont="1" applyAlignment="1">
      <alignment horizontal="right" vertical="center" wrapText="1"/>
    </xf>
    <xf numFmtId="0" fontId="19" fillId="0" borderId="0" xfId="125" applyFont="1" applyAlignment="1">
      <alignment horizontal="center" vertical="center" wrapText="1"/>
    </xf>
    <xf numFmtId="0" fontId="18" fillId="0" borderId="0" xfId="125" applyFont="1" applyAlignment="1">
      <alignment vertical="center" wrapText="1"/>
    </xf>
    <xf numFmtId="0" fontId="20" fillId="0" borderId="0" xfId="125" applyFont="1" applyAlignment="1">
      <alignment horizontal="center" vertical="center" shrinkToFit="1"/>
    </xf>
    <xf numFmtId="0" fontId="5" fillId="0" borderId="0" xfId="125" applyAlignment="1">
      <alignment horizontal="center" vertical="center"/>
    </xf>
    <xf numFmtId="176" fontId="9" fillId="0" borderId="0" xfId="125" applyNumberFormat="1" applyFont="1" applyAlignment="1" applyProtection="1">
      <protection locked="0"/>
    </xf>
    <xf numFmtId="0" fontId="6" fillId="0" borderId="2" xfId="125" applyFont="1" applyBorder="1" applyAlignment="1" applyProtection="1">
      <alignment vertical="center" shrinkToFit="1"/>
      <protection locked="0"/>
    </xf>
    <xf numFmtId="0" fontId="5" fillId="0" borderId="2" xfId="125" applyBorder="1" applyProtection="1">
      <alignment vertical="center"/>
      <protection locked="0"/>
    </xf>
    <xf numFmtId="178" fontId="13" fillId="0" borderId="0" xfId="125" applyNumberFormat="1" applyFont="1" applyAlignment="1" applyProtection="1">
      <alignment vertical="top"/>
      <protection locked="0"/>
    </xf>
    <xf numFmtId="0" fontId="5" fillId="3" borderId="22" xfId="125" applyFill="1" applyBorder="1" applyProtection="1">
      <alignment vertical="center"/>
      <protection locked="0"/>
    </xf>
    <xf numFmtId="0" fontId="5" fillId="3" borderId="29" xfId="125" applyFill="1" applyBorder="1" applyProtection="1">
      <alignment vertical="center"/>
      <protection locked="0"/>
    </xf>
    <xf numFmtId="0" fontId="5" fillId="3" borderId="30" xfId="125" applyFill="1" applyBorder="1" applyProtection="1">
      <alignment vertical="center"/>
      <protection locked="0"/>
    </xf>
    <xf numFmtId="0" fontId="5" fillId="4" borderId="25" xfId="125" applyFill="1" applyBorder="1" applyProtection="1">
      <alignment vertical="center"/>
      <protection locked="0"/>
    </xf>
    <xf numFmtId="0" fontId="5" fillId="0" borderId="3" xfId="125" applyBorder="1" applyProtection="1">
      <alignment vertical="center"/>
      <protection locked="0"/>
    </xf>
    <xf numFmtId="0" fontId="5" fillId="0" borderId="33" xfId="125" applyBorder="1" applyAlignment="1" applyProtection="1">
      <alignment vertical="center" shrinkToFit="1"/>
      <protection locked="0"/>
    </xf>
    <xf numFmtId="0" fontId="5" fillId="0" borderId="2" xfId="125" applyBorder="1" applyAlignment="1" applyProtection="1">
      <alignment horizontal="left" vertical="center"/>
      <protection locked="0"/>
    </xf>
    <xf numFmtId="0" fontId="5" fillId="0" borderId="18" xfId="125" applyBorder="1">
      <alignment vertical="center"/>
    </xf>
    <xf numFmtId="0" fontId="5" fillId="0" borderId="113" xfId="125" applyBorder="1">
      <alignment vertical="center"/>
    </xf>
    <xf numFmtId="0" fontId="12" fillId="0" borderId="0" xfId="125" applyFont="1" applyProtection="1">
      <alignment vertical="center"/>
      <protection locked="0"/>
    </xf>
    <xf numFmtId="0" fontId="23" fillId="0" borderId="0" xfId="125" applyFont="1" applyProtection="1">
      <alignment vertical="center"/>
      <protection locked="0"/>
    </xf>
    <xf numFmtId="0" fontId="42" fillId="0" borderId="0" xfId="125" applyFont="1" applyProtection="1">
      <alignment vertical="center"/>
      <protection locked="0"/>
    </xf>
    <xf numFmtId="0" fontId="43" fillId="0" borderId="0" xfId="125" applyFont="1">
      <alignment vertical="center"/>
    </xf>
    <xf numFmtId="0" fontId="23" fillId="0" borderId="0" xfId="125" applyFont="1">
      <alignment vertical="center"/>
    </xf>
    <xf numFmtId="0" fontId="5" fillId="0" borderId="16" xfId="125" applyBorder="1" applyProtection="1">
      <alignment vertical="center"/>
      <protection locked="0"/>
    </xf>
    <xf numFmtId="177" fontId="11" fillId="0" borderId="0" xfId="125" applyNumberFormat="1" applyFont="1" applyAlignment="1" applyProtection="1">
      <alignment vertical="center" shrinkToFit="1"/>
      <protection locked="0"/>
    </xf>
    <xf numFmtId="0" fontId="24" fillId="0" borderId="0" xfId="125" applyFont="1" applyProtection="1">
      <alignment vertical="center"/>
      <protection locked="0"/>
    </xf>
    <xf numFmtId="0" fontId="12" fillId="0" borderId="64" xfId="125" applyFont="1" applyBorder="1" applyProtection="1">
      <alignment vertical="center"/>
      <protection locked="0"/>
    </xf>
    <xf numFmtId="0" fontId="12" fillId="0" borderId="5" xfId="125" applyFont="1" applyBorder="1" applyProtection="1">
      <alignment vertical="center"/>
      <protection locked="0"/>
    </xf>
    <xf numFmtId="14" fontId="28" fillId="0" borderId="2" xfId="125" applyNumberFormat="1" applyFont="1" applyBorder="1" applyAlignment="1" applyProtection="1">
      <alignment vertical="center" shrinkToFit="1"/>
      <protection locked="0"/>
    </xf>
    <xf numFmtId="0" fontId="19" fillId="0" borderId="0" xfId="125" applyFont="1" applyProtection="1">
      <alignment vertical="center"/>
      <protection locked="0"/>
    </xf>
    <xf numFmtId="0" fontId="35" fillId="0" borderId="0" xfId="129" applyFont="1" applyAlignment="1" applyProtection="1">
      <alignment horizontal="center" vertical="center" shrinkToFit="1"/>
      <protection locked="0"/>
    </xf>
    <xf numFmtId="38" fontId="36" fillId="0" borderId="0" xfId="126" applyFont="1" applyAlignment="1" applyProtection="1">
      <alignment horizontal="center" vertical="center" shrinkToFit="1"/>
      <protection locked="0"/>
    </xf>
    <xf numFmtId="0" fontId="29" fillId="0" borderId="49" xfId="125" applyFont="1" applyBorder="1" applyAlignment="1" applyProtection="1">
      <alignment vertical="center" shrinkToFit="1"/>
      <protection locked="0"/>
    </xf>
    <xf numFmtId="0" fontId="5" fillId="0" borderId="55" xfId="125" applyBorder="1" applyProtection="1">
      <alignment vertical="center"/>
      <protection locked="0"/>
    </xf>
    <xf numFmtId="0" fontId="39" fillId="0" borderId="15" xfId="130" applyBorder="1" applyAlignment="1" applyProtection="1">
      <alignment horizontal="left" vertical="center"/>
      <protection locked="0"/>
    </xf>
    <xf numFmtId="0" fontId="18" fillId="0" borderId="0" xfId="125" applyFont="1" applyAlignment="1" applyProtection="1">
      <alignment horizontal="center" vertical="center"/>
      <protection locked="0"/>
    </xf>
    <xf numFmtId="0" fontId="39" fillId="0" borderId="0" xfId="130" applyAlignment="1" applyProtection="1">
      <alignment horizontal="left" vertical="center"/>
      <protection locked="0"/>
    </xf>
    <xf numFmtId="0" fontId="21" fillId="0" borderId="0" xfId="125" applyFont="1" applyAlignment="1">
      <alignment horizontal="center" vertical="center" wrapText="1" shrinkToFit="1"/>
    </xf>
    <xf numFmtId="177" fontId="5" fillId="0" borderId="0" xfId="125" applyNumberFormat="1">
      <alignment vertical="center"/>
    </xf>
    <xf numFmtId="0" fontId="29" fillId="0" borderId="49" xfId="125" applyFont="1" applyBorder="1" applyProtection="1">
      <alignment vertical="center"/>
      <protection locked="0"/>
    </xf>
    <xf numFmtId="0" fontId="46" fillId="0" borderId="0" xfId="125" applyFont="1" applyProtection="1">
      <alignment vertical="center"/>
      <protection locked="0"/>
    </xf>
    <xf numFmtId="0" fontId="47" fillId="0" borderId="0" xfId="125" applyFont="1" applyProtection="1">
      <alignment vertical="center"/>
      <protection locked="0"/>
    </xf>
    <xf numFmtId="0" fontId="21" fillId="0" borderId="0" xfId="125" applyFont="1" applyAlignment="1" applyProtection="1">
      <protection locked="0"/>
    </xf>
    <xf numFmtId="0" fontId="49" fillId="0" borderId="0" xfId="125" applyFont="1" applyAlignment="1" applyProtection="1">
      <protection locked="0"/>
    </xf>
    <xf numFmtId="0" fontId="50" fillId="0" borderId="0" xfId="125" applyFont="1" applyProtection="1">
      <alignment vertical="center"/>
      <protection locked="0"/>
    </xf>
    <xf numFmtId="0" fontId="8" fillId="0" borderId="0" xfId="125" applyFont="1" applyProtection="1">
      <alignment vertical="center"/>
      <protection locked="0"/>
    </xf>
    <xf numFmtId="0" fontId="32" fillId="0" borderId="0" xfId="129" applyProtection="1">
      <alignment vertical="center"/>
      <protection locked="0"/>
    </xf>
    <xf numFmtId="0" fontId="5" fillId="0" borderId="0" xfId="125" applyAlignment="1" applyProtection="1">
      <alignment horizontal="center" vertical="center"/>
      <protection locked="0"/>
    </xf>
    <xf numFmtId="0" fontId="39" fillId="0" borderId="0" xfId="130" applyAlignment="1" applyProtection="1">
      <alignment horizontal="center" vertical="center"/>
      <protection locked="0"/>
    </xf>
    <xf numFmtId="0" fontId="5" fillId="0" borderId="119" xfId="125" applyBorder="1" applyProtection="1">
      <alignment vertical="center"/>
      <protection locked="0"/>
    </xf>
    <xf numFmtId="0" fontId="19" fillId="0" borderId="0" xfId="125" applyFont="1" applyAlignment="1" applyProtection="1">
      <alignment horizontal="left" vertical="center" wrapText="1"/>
      <protection locked="0"/>
    </xf>
    <xf numFmtId="38" fontId="36" fillId="0" borderId="0" xfId="126" applyFont="1" applyFill="1" applyBorder="1" applyAlignment="1" applyProtection="1">
      <alignment horizontal="center" vertical="center" shrinkToFit="1"/>
      <protection locked="0"/>
    </xf>
    <xf numFmtId="0" fontId="5" fillId="0" borderId="0" xfId="125">
      <alignment vertical="center"/>
    </xf>
    <xf numFmtId="0" fontId="19" fillId="0" borderId="0" xfId="125" applyFont="1" applyAlignment="1" applyProtection="1">
      <alignment vertical="center" wrapText="1"/>
      <protection locked="0"/>
    </xf>
    <xf numFmtId="0" fontId="39" fillId="0" borderId="15" xfId="130" applyBorder="1" applyAlignment="1" applyProtection="1">
      <alignment horizontal="center" vertical="center"/>
      <protection locked="0"/>
    </xf>
    <xf numFmtId="0" fontId="5" fillId="0" borderId="83" xfId="125" applyBorder="1" applyProtection="1">
      <alignment vertical="center"/>
      <protection locked="0"/>
    </xf>
    <xf numFmtId="0" fontId="5" fillId="0" borderId="10" xfId="125" applyBorder="1" applyProtection="1">
      <alignment vertical="center"/>
      <protection locked="0"/>
    </xf>
    <xf numFmtId="0" fontId="5" fillId="0" borderId="11" xfId="125" applyBorder="1" applyProtection="1">
      <alignment vertical="center"/>
      <protection locked="0"/>
    </xf>
    <xf numFmtId="0" fontId="16" fillId="0" borderId="0" xfId="125" applyFont="1" applyAlignment="1" applyProtection="1">
      <alignment horizontal="center" vertical="center"/>
      <protection locked="0"/>
    </xf>
    <xf numFmtId="0" fontId="9" fillId="0" borderId="0" xfId="125" applyFont="1" applyAlignment="1" applyProtection="1">
      <alignment horizontal="center" vertical="center"/>
      <protection locked="0"/>
    </xf>
    <xf numFmtId="180" fontId="13" fillId="0" borderId="49" xfId="126" applyNumberFormat="1" applyFont="1" applyBorder="1" applyProtection="1">
      <alignment vertical="center"/>
      <protection locked="0"/>
    </xf>
    <xf numFmtId="0" fontId="5" fillId="0" borderId="0" xfId="125" applyAlignment="1" applyProtection="1">
      <alignment horizontal="left" vertical="center"/>
      <protection locked="0"/>
    </xf>
    <xf numFmtId="0" fontId="5" fillId="0" borderId="2" xfId="125" applyBorder="1" applyAlignment="1" applyProtection="1">
      <alignment vertical="center" shrinkToFit="1"/>
      <protection locked="0"/>
    </xf>
    <xf numFmtId="0" fontId="5" fillId="3" borderId="16" xfId="125" applyFill="1" applyBorder="1" applyProtection="1">
      <alignment vertical="center"/>
      <protection locked="0"/>
    </xf>
    <xf numFmtId="0" fontId="5" fillId="0" borderId="33" xfId="125" applyBorder="1" applyProtection="1">
      <alignment vertical="center"/>
      <protection locked="0"/>
    </xf>
    <xf numFmtId="0" fontId="5" fillId="3" borderId="23" xfId="125" applyFill="1" applyBorder="1" applyProtection="1">
      <alignment vertical="center"/>
      <protection locked="0"/>
    </xf>
    <xf numFmtId="0" fontId="5" fillId="0" borderId="0" xfId="125" applyProtection="1">
      <alignment vertical="center"/>
      <protection locked="0"/>
    </xf>
    <xf numFmtId="0" fontId="5" fillId="4" borderId="10" xfId="125" applyFill="1" applyBorder="1" applyProtection="1">
      <alignment vertical="center"/>
      <protection locked="0"/>
    </xf>
    <xf numFmtId="0" fontId="5" fillId="0" borderId="5" xfId="125" applyBorder="1" applyProtection="1">
      <alignment vertical="center"/>
      <protection locked="0"/>
    </xf>
    <xf numFmtId="0" fontId="5" fillId="0" borderId="83" xfId="125" applyBorder="1" applyAlignment="1" applyProtection="1">
      <alignment horizontal="center" vertical="center"/>
      <protection locked="0"/>
    </xf>
    <xf numFmtId="0" fontId="36" fillId="0" borderId="12" xfId="125" applyFont="1" applyBorder="1" applyAlignment="1" applyProtection="1">
      <alignment horizontal="left" vertical="center"/>
      <protection locked="0"/>
    </xf>
    <xf numFmtId="0" fontId="36" fillId="0" borderId="15" xfId="125" applyFont="1" applyBorder="1" applyAlignment="1" applyProtection="1">
      <alignment horizontal="left" vertical="center"/>
      <protection locked="0"/>
    </xf>
    <xf numFmtId="0" fontId="36" fillId="0" borderId="16" xfId="125" applyFont="1" applyBorder="1" applyAlignment="1" applyProtection="1">
      <alignment horizontal="left" vertical="center"/>
      <protection locked="0"/>
    </xf>
    <xf numFmtId="0" fontId="19" fillId="0" borderId="0" xfId="125" applyFont="1" applyAlignment="1" applyProtection="1">
      <alignment horizontal="center" vertical="center" wrapText="1"/>
      <protection locked="0"/>
    </xf>
    <xf numFmtId="0" fontId="19" fillId="0" borderId="0" xfId="125" applyFont="1" applyAlignment="1" applyProtection="1">
      <alignment horizontal="right" vertical="center" wrapText="1"/>
      <protection locked="0"/>
    </xf>
    <xf numFmtId="0" fontId="5" fillId="0" borderId="66" xfId="125" applyBorder="1" applyProtection="1">
      <alignment vertical="center"/>
      <protection locked="0"/>
    </xf>
    <xf numFmtId="0" fontId="5" fillId="0" borderId="67" xfId="125" applyBorder="1" applyProtection="1">
      <alignment vertical="center"/>
      <protection locked="0"/>
    </xf>
    <xf numFmtId="0" fontId="5" fillId="0" borderId="70" xfId="125" applyBorder="1" applyProtection="1">
      <alignment vertical="center"/>
      <protection locked="0"/>
    </xf>
    <xf numFmtId="0" fontId="31" fillId="0" borderId="31" xfId="129" applyFont="1" applyBorder="1" applyAlignment="1" applyProtection="1">
      <alignment vertical="center" shrinkToFit="1"/>
      <protection locked="0"/>
    </xf>
    <xf numFmtId="0" fontId="31" fillId="0" borderId="83" xfId="129" applyFont="1" applyBorder="1" applyAlignment="1" applyProtection="1">
      <alignment vertical="center" shrinkToFit="1"/>
      <protection locked="0"/>
    </xf>
    <xf numFmtId="0" fontId="5" fillId="0" borderId="64" xfId="125" applyBorder="1" applyProtection="1">
      <alignment vertical="center"/>
      <protection locked="0"/>
    </xf>
    <xf numFmtId="0" fontId="5" fillId="0" borderId="74" xfId="125" applyBorder="1" applyProtection="1">
      <alignment vertical="center"/>
      <protection locked="0"/>
    </xf>
    <xf numFmtId="0" fontId="0" fillId="2" borderId="109" xfId="0" applyFill="1" applyBorder="1" applyAlignment="1">
      <alignment horizontal="center"/>
    </xf>
    <xf numFmtId="0" fontId="4" fillId="2" borderId="109" xfId="0" applyFont="1" applyFill="1" applyBorder="1" applyAlignment="1">
      <alignment horizontal="center"/>
    </xf>
    <xf numFmtId="0" fontId="4" fillId="2" borderId="1" xfId="0" applyFont="1" applyFill="1" applyBorder="1" applyAlignment="1">
      <alignment horizontal="center"/>
    </xf>
    <xf numFmtId="0" fontId="4" fillId="0" borderId="1" xfId="0" applyFont="1" applyBorder="1" applyAlignment="1">
      <alignment horizontal="center"/>
    </xf>
    <xf numFmtId="0" fontId="5" fillId="3" borderId="15" xfId="125" applyFill="1" applyBorder="1" applyAlignment="1">
      <alignment vertical="top"/>
    </xf>
    <xf numFmtId="0" fontId="5" fillId="3" borderId="16" xfId="125" applyFill="1" applyBorder="1" applyAlignment="1">
      <alignment vertical="top"/>
    </xf>
    <xf numFmtId="0" fontId="5" fillId="3" borderId="3" xfId="125" applyFill="1" applyBorder="1" applyAlignment="1">
      <alignment vertical="top"/>
    </xf>
    <xf numFmtId="0" fontId="5" fillId="3" borderId="28" xfId="125" applyFill="1" applyBorder="1" applyAlignment="1">
      <alignment vertical="top"/>
    </xf>
    <xf numFmtId="0" fontId="5" fillId="3" borderId="43" xfId="125" applyFill="1" applyBorder="1">
      <alignment vertical="center"/>
    </xf>
    <xf numFmtId="0" fontId="5" fillId="3" borderId="23" xfId="125" applyFill="1" applyBorder="1">
      <alignment vertical="center"/>
    </xf>
    <xf numFmtId="0" fontId="5" fillId="3" borderId="24" xfId="125" applyFill="1" applyBorder="1">
      <alignment vertical="center"/>
    </xf>
    <xf numFmtId="38" fontId="18" fillId="3" borderId="46" xfId="126" applyFont="1" applyFill="1" applyBorder="1" applyAlignment="1">
      <alignment horizontal="center" vertical="center"/>
    </xf>
    <xf numFmtId="38" fontId="18" fillId="3" borderId="3" xfId="126" applyFont="1" applyFill="1" applyBorder="1" applyAlignment="1">
      <alignment horizontal="center" vertical="center"/>
    </xf>
    <xf numFmtId="38" fontId="18" fillId="3" borderId="47" xfId="126" applyFont="1" applyFill="1" applyBorder="1" applyAlignment="1">
      <alignment horizontal="center" vertical="center"/>
    </xf>
    <xf numFmtId="0" fontId="5" fillId="0" borderId="2" xfId="125" applyBorder="1" applyAlignment="1">
      <alignment vertical="center" shrinkToFit="1"/>
    </xf>
    <xf numFmtId="0" fontId="15" fillId="3" borderId="25" xfId="125" applyFont="1" applyFill="1" applyBorder="1" applyAlignment="1">
      <alignment vertical="center" shrinkToFit="1"/>
    </xf>
    <xf numFmtId="0" fontId="5" fillId="0" borderId="3" xfId="125" applyBorder="1">
      <alignment vertical="center"/>
    </xf>
    <xf numFmtId="0" fontId="5" fillId="0" borderId="28" xfId="125" applyBorder="1">
      <alignment vertical="center"/>
    </xf>
    <xf numFmtId="0" fontId="15" fillId="3" borderId="38" xfId="125" applyFont="1" applyFill="1" applyBorder="1" applyAlignment="1">
      <alignment vertical="center" shrinkToFit="1"/>
    </xf>
    <xf numFmtId="0" fontId="15" fillId="3" borderId="0" xfId="125" applyFont="1" applyFill="1" applyAlignment="1">
      <alignment vertical="center" shrinkToFit="1"/>
    </xf>
    <xf numFmtId="0" fontId="15" fillId="3" borderId="19" xfId="125" applyFont="1" applyFill="1" applyBorder="1" applyAlignment="1">
      <alignment vertical="center" shrinkToFit="1"/>
    </xf>
    <xf numFmtId="0" fontId="15" fillId="3" borderId="42" xfId="125" applyFont="1" applyFill="1" applyBorder="1" applyAlignment="1">
      <alignment vertical="center" shrinkToFit="1"/>
    </xf>
    <xf numFmtId="0" fontId="15" fillId="3" borderId="21" xfId="125" applyFont="1" applyFill="1" applyBorder="1" applyAlignment="1">
      <alignment vertical="center" shrinkToFit="1"/>
    </xf>
    <xf numFmtId="0" fontId="15" fillId="3" borderId="30" xfId="125" applyFont="1" applyFill="1" applyBorder="1" applyAlignment="1">
      <alignment vertical="center" shrinkToFit="1"/>
    </xf>
    <xf numFmtId="0" fontId="14" fillId="3" borderId="20" xfId="125" applyFont="1" applyFill="1" applyBorder="1" applyAlignment="1">
      <alignment horizontal="center" vertical="top" wrapText="1" shrinkToFit="1"/>
    </xf>
    <xf numFmtId="0" fontId="14" fillId="3" borderId="0" xfId="125" applyFont="1" applyFill="1" applyAlignment="1">
      <alignment horizontal="center" vertical="top" wrapText="1" shrinkToFit="1"/>
    </xf>
    <xf numFmtId="0" fontId="14" fillId="3" borderId="19" xfId="125" applyFont="1" applyFill="1" applyBorder="1" applyAlignment="1">
      <alignment horizontal="center" vertical="top" wrapText="1" shrinkToFit="1"/>
    </xf>
    <xf numFmtId="0" fontId="14" fillId="3" borderId="25" xfId="125" applyFont="1" applyFill="1" applyBorder="1" applyAlignment="1">
      <alignment horizontal="center" vertical="top" wrapText="1" shrinkToFit="1"/>
    </xf>
    <xf numFmtId="0" fontId="14" fillId="3" borderId="3" xfId="125" applyFont="1" applyFill="1" applyBorder="1" applyAlignment="1">
      <alignment horizontal="center" vertical="top" wrapText="1" shrinkToFit="1"/>
    </xf>
    <xf numFmtId="0" fontId="14" fillId="3" borderId="28" xfId="125" applyFont="1" applyFill="1" applyBorder="1" applyAlignment="1">
      <alignment horizontal="center" vertical="top" wrapText="1" shrinkToFit="1"/>
    </xf>
    <xf numFmtId="0" fontId="5" fillId="0" borderId="17" xfId="125" applyBorder="1" applyAlignment="1">
      <alignment horizontal="left" vertical="center"/>
    </xf>
    <xf numFmtId="0" fontId="5" fillId="0" borderId="0" xfId="125" applyAlignment="1">
      <alignment horizontal="left" vertical="center"/>
    </xf>
    <xf numFmtId="0" fontId="5" fillId="0" borderId="19" xfId="125" applyBorder="1" applyAlignment="1">
      <alignment horizontal="left" vertical="center"/>
    </xf>
    <xf numFmtId="38" fontId="6" fillId="0" borderId="20" xfId="126" applyFont="1" applyBorder="1" applyAlignment="1">
      <alignment horizontal="center" vertical="center" shrinkToFit="1"/>
    </xf>
    <xf numFmtId="38" fontId="6" fillId="0" borderId="0" xfId="126" applyFont="1" applyAlignment="1">
      <alignment horizontal="center" vertical="center" shrinkToFit="1"/>
    </xf>
    <xf numFmtId="38" fontId="6" fillId="0" borderId="45" xfId="126" applyFont="1" applyBorder="1" applyAlignment="1">
      <alignment horizontal="center" vertical="center" shrinkToFit="1"/>
    </xf>
    <xf numFmtId="38" fontId="6" fillId="0" borderId="2" xfId="126" applyFont="1" applyBorder="1" applyAlignment="1">
      <alignment horizontal="center" vertical="center" shrinkToFit="1"/>
    </xf>
    <xf numFmtId="0" fontId="5" fillId="0" borderId="12" xfId="125" applyBorder="1">
      <alignment vertical="center"/>
    </xf>
    <xf numFmtId="0" fontId="5" fillId="0" borderId="15" xfId="125" applyBorder="1">
      <alignment vertical="center"/>
    </xf>
    <xf numFmtId="0" fontId="5" fillId="0" borderId="41" xfId="125" applyBorder="1">
      <alignment vertical="center"/>
    </xf>
    <xf numFmtId="179" fontId="15" fillId="3" borderId="17" xfId="125" applyNumberFormat="1" applyFont="1" applyFill="1" applyBorder="1" applyAlignment="1">
      <alignment horizontal="center" vertical="center" shrinkToFit="1"/>
    </xf>
    <xf numFmtId="179" fontId="15" fillId="3" borderId="0" xfId="125" applyNumberFormat="1" applyFont="1" applyFill="1" applyAlignment="1">
      <alignment horizontal="center" vertical="center" shrinkToFit="1"/>
    </xf>
    <xf numFmtId="179" fontId="15" fillId="3" borderId="37" xfId="125" applyNumberFormat="1" applyFont="1" applyFill="1" applyBorder="1" applyAlignment="1">
      <alignment horizontal="center" vertical="center" shrinkToFit="1"/>
    </xf>
    <xf numFmtId="179" fontId="15" fillId="3" borderId="46" xfId="125" applyNumberFormat="1" applyFont="1" applyFill="1" applyBorder="1" applyAlignment="1">
      <alignment horizontal="center" vertical="center" shrinkToFit="1"/>
    </xf>
    <xf numFmtId="179" fontId="15" fillId="3" borderId="3" xfId="125" applyNumberFormat="1" applyFont="1" applyFill="1" applyBorder="1" applyAlignment="1">
      <alignment horizontal="center" vertical="center" shrinkToFit="1"/>
    </xf>
    <xf numFmtId="179" fontId="15" fillId="3" borderId="26" xfId="125" applyNumberFormat="1" applyFont="1" applyFill="1" applyBorder="1" applyAlignment="1">
      <alignment horizontal="center" vertical="center" shrinkToFit="1"/>
    </xf>
    <xf numFmtId="0" fontId="15" fillId="3" borderId="38" xfId="125" applyFont="1" applyFill="1" applyBorder="1" applyAlignment="1">
      <alignment horizontal="center" vertical="center" shrinkToFit="1"/>
    </xf>
    <xf numFmtId="0" fontId="15" fillId="3" borderId="0" xfId="125" applyFont="1" applyFill="1" applyAlignment="1">
      <alignment horizontal="center" vertical="center" shrinkToFit="1"/>
    </xf>
    <xf numFmtId="0" fontId="15" fillId="3" borderId="19" xfId="125" applyFont="1" applyFill="1" applyBorder="1" applyAlignment="1">
      <alignment horizontal="center" vertical="center" shrinkToFit="1"/>
    </xf>
    <xf numFmtId="0" fontId="15" fillId="3" borderId="27" xfId="125" applyFont="1" applyFill="1" applyBorder="1" applyAlignment="1">
      <alignment horizontal="center" vertical="center" shrinkToFit="1"/>
    </xf>
    <xf numFmtId="0" fontId="15" fillId="3" borderId="3" xfId="125" applyFont="1" applyFill="1" applyBorder="1" applyAlignment="1">
      <alignment horizontal="center" vertical="center" shrinkToFit="1"/>
    </xf>
    <xf numFmtId="0" fontId="15" fillId="3" borderId="28" xfId="125" applyFont="1" applyFill="1" applyBorder="1" applyAlignment="1">
      <alignment horizontal="center" vertical="center" shrinkToFit="1"/>
    </xf>
    <xf numFmtId="0" fontId="15" fillId="0" borderId="17" xfId="125" applyFont="1" applyBorder="1" applyAlignment="1">
      <alignment horizontal="left" vertical="center" shrinkToFit="1"/>
    </xf>
    <xf numFmtId="0" fontId="15" fillId="0" borderId="0" xfId="125" applyFont="1" applyAlignment="1">
      <alignment horizontal="left" vertical="center" shrinkToFit="1"/>
    </xf>
    <xf numFmtId="0" fontId="15" fillId="0" borderId="19" xfId="125" applyFont="1" applyBorder="1" applyAlignment="1">
      <alignment horizontal="left" vertical="center" shrinkToFit="1"/>
    </xf>
    <xf numFmtId="0" fontId="15" fillId="0" borderId="39" xfId="125" applyFont="1" applyBorder="1" applyAlignment="1">
      <alignment horizontal="left" vertical="center" shrinkToFit="1"/>
    </xf>
    <xf numFmtId="0" fontId="15" fillId="0" borderId="2" xfId="125" applyFont="1" applyBorder="1" applyAlignment="1">
      <alignment horizontal="left" vertical="center" shrinkToFit="1"/>
    </xf>
    <xf numFmtId="0" fontId="15" fillId="0" borderId="44" xfId="125" applyFont="1" applyBorder="1" applyAlignment="1">
      <alignment horizontal="left" vertical="center" shrinkToFit="1"/>
    </xf>
    <xf numFmtId="38" fontId="5" fillId="3" borderId="4" xfId="126" applyFill="1" applyBorder="1">
      <alignment vertical="center"/>
    </xf>
    <xf numFmtId="38" fontId="5" fillId="3" borderId="5" xfId="126" applyFill="1" applyBorder="1">
      <alignment vertical="center"/>
    </xf>
    <xf numFmtId="38" fontId="5" fillId="3" borderId="6" xfId="126" applyFill="1" applyBorder="1">
      <alignment vertical="center"/>
    </xf>
    <xf numFmtId="0" fontId="5" fillId="4" borderId="3" xfId="125" applyFill="1" applyBorder="1">
      <alignment vertical="center"/>
    </xf>
    <xf numFmtId="0" fontId="5" fillId="3" borderId="22" xfId="125" applyFill="1" applyBorder="1" applyAlignment="1">
      <alignment horizontal="center" vertical="center"/>
    </xf>
    <xf numFmtId="0" fontId="5" fillId="3" borderId="23" xfId="125" applyFill="1" applyBorder="1" applyAlignment="1">
      <alignment horizontal="center" vertical="center"/>
    </xf>
    <xf numFmtId="0" fontId="5" fillId="3" borderId="35" xfId="125" applyFill="1" applyBorder="1" applyAlignment="1">
      <alignment horizontal="center" vertical="center"/>
    </xf>
    <xf numFmtId="0" fontId="5" fillId="3" borderId="36" xfId="125" applyFill="1" applyBorder="1" applyAlignment="1">
      <alignment horizontal="center" vertical="center"/>
    </xf>
    <xf numFmtId="0" fontId="5" fillId="3" borderId="24" xfId="125" applyFill="1" applyBorder="1" applyAlignment="1">
      <alignment horizontal="center" vertical="center"/>
    </xf>
    <xf numFmtId="0" fontId="5" fillId="3" borderId="38" xfId="125" applyFill="1" applyBorder="1">
      <alignment vertical="center"/>
    </xf>
    <xf numFmtId="0" fontId="5" fillId="3" borderId="0" xfId="125" applyFill="1">
      <alignment vertical="center"/>
    </xf>
    <xf numFmtId="0" fontId="5" fillId="3" borderId="37" xfId="125" applyFill="1" applyBorder="1">
      <alignment vertical="center"/>
    </xf>
    <xf numFmtId="0" fontId="5" fillId="3" borderId="27" xfId="125" applyFill="1" applyBorder="1">
      <alignment vertical="center"/>
    </xf>
    <xf numFmtId="0" fontId="5" fillId="3" borderId="3" xfId="125" applyFill="1" applyBorder="1">
      <alignment vertical="center"/>
    </xf>
    <xf numFmtId="0" fontId="5" fillId="3" borderId="26" xfId="125" applyFill="1" applyBorder="1">
      <alignment vertical="center"/>
    </xf>
    <xf numFmtId="0" fontId="5" fillId="3" borderId="12" xfId="125" applyFill="1" applyBorder="1" applyAlignment="1">
      <alignment vertical="top"/>
    </xf>
    <xf numFmtId="0" fontId="5" fillId="3" borderId="25" xfId="125" applyFill="1" applyBorder="1" applyAlignment="1">
      <alignment vertical="top"/>
    </xf>
    <xf numFmtId="0" fontId="5" fillId="3" borderId="14" xfId="125" applyFill="1" applyBorder="1">
      <alignment vertical="center"/>
    </xf>
    <xf numFmtId="0" fontId="5" fillId="3" borderId="15" xfId="125" applyFill="1" applyBorder="1">
      <alignment vertical="center"/>
    </xf>
    <xf numFmtId="0" fontId="5" fillId="3" borderId="16" xfId="125" applyFill="1" applyBorder="1">
      <alignment vertical="center"/>
    </xf>
    <xf numFmtId="0" fontId="5" fillId="3" borderId="12" xfId="125" applyFill="1" applyBorder="1">
      <alignment vertical="center"/>
    </xf>
    <xf numFmtId="0" fontId="5" fillId="0" borderId="32" xfId="125" applyBorder="1" applyAlignment="1">
      <alignment horizontal="center" vertical="center"/>
    </xf>
    <xf numFmtId="0" fontId="5" fillId="0" borderId="33" xfId="125" applyBorder="1" applyAlignment="1">
      <alignment horizontal="center" vertical="center"/>
    </xf>
    <xf numFmtId="49" fontId="14" fillId="0" borderId="33" xfId="125" applyNumberFormat="1" applyFont="1" applyBorder="1" applyAlignment="1">
      <alignment horizontal="center" vertical="center" shrinkToFit="1"/>
    </xf>
    <xf numFmtId="0" fontId="5" fillId="0" borderId="33" xfId="125" applyBorder="1" applyAlignment="1">
      <alignment horizontal="right" vertical="center"/>
    </xf>
    <xf numFmtId="0" fontId="14" fillId="0" borderId="33" xfId="125" applyFont="1" applyBorder="1" applyAlignment="1">
      <alignment horizontal="center" vertical="center" shrinkToFit="1"/>
    </xf>
    <xf numFmtId="0" fontId="5" fillId="0" borderId="33" xfId="125" applyBorder="1">
      <alignment vertical="center"/>
    </xf>
    <xf numFmtId="0" fontId="5" fillId="0" borderId="34" xfId="125" applyBorder="1">
      <alignment vertical="center"/>
    </xf>
    <xf numFmtId="0" fontId="5" fillId="0" borderId="20" xfId="125" applyBorder="1">
      <alignment vertical="center"/>
    </xf>
    <xf numFmtId="0" fontId="5" fillId="0" borderId="0" xfId="125">
      <alignment vertical="center"/>
    </xf>
    <xf numFmtId="49" fontId="14" fillId="0" borderId="31" xfId="125" applyNumberFormat="1" applyFont="1" applyBorder="1" applyAlignment="1">
      <alignment horizontal="center" vertical="center" shrinkToFit="1"/>
    </xf>
    <xf numFmtId="0" fontId="5" fillId="3" borderId="21" xfId="125" applyFill="1" applyBorder="1">
      <alignment vertical="center"/>
    </xf>
    <xf numFmtId="0" fontId="14" fillId="3" borderId="21" xfId="125" applyFont="1" applyFill="1" applyBorder="1" applyAlignment="1">
      <alignment horizontal="center" vertical="center" shrinkToFit="1"/>
    </xf>
    <xf numFmtId="0" fontId="14" fillId="3" borderId="12" xfId="125" applyFont="1" applyFill="1" applyBorder="1" applyAlignment="1">
      <alignment horizontal="center" vertical="center"/>
    </xf>
    <xf numFmtId="0" fontId="14" fillId="3" borderId="13" xfId="125" applyFont="1" applyFill="1" applyBorder="1" applyAlignment="1">
      <alignment horizontal="center" vertical="center"/>
    </xf>
    <xf numFmtId="0" fontId="14" fillId="3" borderId="20" xfId="125" applyFont="1" applyFill="1" applyBorder="1" applyAlignment="1">
      <alignment horizontal="center" vertical="center"/>
    </xf>
    <xf numFmtId="0" fontId="14" fillId="3" borderId="37" xfId="125" applyFont="1" applyFill="1" applyBorder="1" applyAlignment="1">
      <alignment horizontal="center" vertical="center"/>
    </xf>
    <xf numFmtId="0" fontId="14" fillId="3" borderId="25" xfId="125" applyFont="1" applyFill="1" applyBorder="1" applyAlignment="1">
      <alignment horizontal="center" vertical="center"/>
    </xf>
    <xf numFmtId="0" fontId="14" fillId="3" borderId="26" xfId="125" applyFont="1" applyFill="1" applyBorder="1" applyAlignment="1">
      <alignment horizontal="center" vertical="center"/>
    </xf>
    <xf numFmtId="0" fontId="5" fillId="3" borderId="13" xfId="125" applyFill="1" applyBorder="1">
      <alignment vertical="center"/>
    </xf>
    <xf numFmtId="0" fontId="5" fillId="3" borderId="12" xfId="125" applyFill="1" applyBorder="1" applyAlignment="1">
      <alignment horizontal="center" vertical="center"/>
    </xf>
    <xf numFmtId="0" fontId="5" fillId="3" borderId="15" xfId="125" applyFill="1" applyBorder="1" applyAlignment="1">
      <alignment horizontal="center" vertical="center"/>
    </xf>
    <xf numFmtId="0" fontId="5" fillId="3" borderId="25" xfId="125" applyFill="1" applyBorder="1" applyAlignment="1">
      <alignment horizontal="center" vertical="center"/>
    </xf>
    <xf numFmtId="0" fontId="5" fillId="3" borderId="3" xfId="125" applyFill="1" applyBorder="1" applyAlignment="1">
      <alignment horizontal="center" vertical="center"/>
    </xf>
    <xf numFmtId="49" fontId="16" fillId="3" borderId="15" xfId="125" applyNumberFormat="1" applyFont="1" applyFill="1" applyBorder="1" applyAlignment="1">
      <alignment horizontal="center" vertical="center" shrinkToFit="1"/>
    </xf>
    <xf numFmtId="49" fontId="16" fillId="3" borderId="3" xfId="125" applyNumberFormat="1" applyFont="1" applyFill="1" applyBorder="1" applyAlignment="1">
      <alignment horizontal="center" vertical="center" shrinkToFit="1"/>
    </xf>
    <xf numFmtId="0" fontId="5" fillId="3" borderId="16" xfId="125" applyFill="1" applyBorder="1" applyAlignment="1">
      <alignment horizontal="center" vertical="center"/>
    </xf>
    <xf numFmtId="0" fontId="5" fillId="3" borderId="28" xfId="125" applyFill="1" applyBorder="1" applyAlignment="1">
      <alignment horizontal="center" vertical="center"/>
    </xf>
    <xf numFmtId="179" fontId="6" fillId="0" borderId="17" xfId="125" applyNumberFormat="1" applyFont="1" applyBorder="1" applyAlignment="1">
      <alignment horizontal="center" vertical="center" shrinkToFit="1"/>
    </xf>
    <xf numFmtId="179" fontId="6" fillId="0" borderId="0" xfId="125" applyNumberFormat="1" applyFont="1" applyAlignment="1">
      <alignment horizontal="center" vertical="center" shrinkToFit="1"/>
    </xf>
    <xf numFmtId="179" fontId="6" fillId="0" borderId="18" xfId="125" applyNumberFormat="1" applyFont="1" applyBorder="1" applyAlignment="1">
      <alignment horizontal="center" vertical="center" shrinkToFit="1"/>
    </xf>
    <xf numFmtId="179" fontId="6" fillId="0" borderId="39" xfId="125" applyNumberFormat="1" applyFont="1" applyBorder="1" applyAlignment="1">
      <alignment horizontal="center" vertical="center" shrinkToFit="1"/>
    </xf>
    <xf numFmtId="179" fontId="6" fillId="0" borderId="2" xfId="125" applyNumberFormat="1" applyFont="1" applyBorder="1" applyAlignment="1">
      <alignment horizontal="center" vertical="center" shrinkToFit="1"/>
    </xf>
    <xf numFmtId="179" fontId="6" fillId="0" borderId="40" xfId="125" applyNumberFormat="1" applyFont="1" applyBorder="1" applyAlignment="1">
      <alignment horizontal="center" vertical="center" shrinkToFit="1"/>
    </xf>
    <xf numFmtId="0" fontId="15" fillId="0" borderId="29" xfId="125" applyFont="1" applyBorder="1" applyAlignment="1">
      <alignment horizontal="left" vertical="center" shrinkToFit="1"/>
    </xf>
    <xf numFmtId="0" fontId="15" fillId="0" borderId="21" xfId="125" applyFont="1" applyBorder="1" applyAlignment="1">
      <alignment horizontal="left" vertical="center" shrinkToFit="1"/>
    </xf>
    <xf numFmtId="0" fontId="15" fillId="0" borderId="30" xfId="125" applyFont="1" applyBorder="1" applyAlignment="1">
      <alignment horizontal="left" vertical="center" shrinkToFit="1"/>
    </xf>
    <xf numFmtId="0" fontId="17" fillId="0" borderId="20" xfId="125" applyFont="1" applyBorder="1" applyAlignment="1">
      <alignment horizontal="center" vertical="center" shrinkToFit="1"/>
    </xf>
    <xf numFmtId="0" fontId="17" fillId="0" borderId="0" xfId="125" applyFont="1" applyAlignment="1">
      <alignment horizontal="center" vertical="center" shrinkToFit="1"/>
    </xf>
    <xf numFmtId="0" fontId="17" fillId="0" borderId="19" xfId="125" applyFont="1" applyBorder="1" applyAlignment="1">
      <alignment horizontal="center" vertical="center" shrinkToFit="1"/>
    </xf>
    <xf numFmtId="0" fontId="17" fillId="0" borderId="25" xfId="125" applyFont="1" applyBorder="1" applyAlignment="1">
      <alignment horizontal="center" vertical="center" shrinkToFit="1"/>
    </xf>
    <xf numFmtId="0" fontId="17" fillId="0" borderId="3" xfId="125" applyFont="1" applyBorder="1" applyAlignment="1">
      <alignment horizontal="center" vertical="center" shrinkToFit="1"/>
    </xf>
    <xf numFmtId="0" fontId="17" fillId="0" borderId="28" xfId="125" applyFont="1" applyBorder="1" applyAlignment="1">
      <alignment horizontal="center" vertical="center" shrinkToFit="1"/>
    </xf>
    <xf numFmtId="0" fontId="16" fillId="0" borderId="20" xfId="125" applyFont="1" applyBorder="1" applyAlignment="1">
      <alignment horizontal="center" vertical="center" shrinkToFit="1"/>
    </xf>
    <xf numFmtId="0" fontId="16" fillId="0" borderId="0" xfId="125" applyFont="1" applyAlignment="1">
      <alignment horizontal="center" vertical="center" shrinkToFit="1"/>
    </xf>
    <xf numFmtId="0" fontId="16" fillId="0" borderId="19" xfId="125" applyFont="1" applyBorder="1" applyAlignment="1">
      <alignment horizontal="center" vertical="center" shrinkToFit="1"/>
    </xf>
    <xf numFmtId="0" fontId="16" fillId="0" borderId="25" xfId="125" applyFont="1" applyBorder="1" applyAlignment="1">
      <alignment horizontal="center" vertical="center" shrinkToFit="1"/>
    </xf>
    <xf numFmtId="0" fontId="16" fillId="0" borderId="3" xfId="125" applyFont="1" applyBorder="1" applyAlignment="1">
      <alignment horizontal="center" vertical="center" shrinkToFit="1"/>
    </xf>
    <xf numFmtId="0" fontId="16" fillId="0" borderId="28" xfId="125" applyFont="1" applyBorder="1" applyAlignment="1">
      <alignment horizontal="center" vertical="center" shrinkToFit="1"/>
    </xf>
    <xf numFmtId="49" fontId="14" fillId="0" borderId="21" xfId="125" applyNumberFormat="1" applyFont="1" applyBorder="1" applyAlignment="1">
      <alignment horizontal="center" vertical="center" shrinkToFit="1"/>
    </xf>
    <xf numFmtId="0" fontId="5" fillId="3" borderId="9" xfId="125" applyFill="1" applyBorder="1">
      <alignment vertical="center"/>
    </xf>
    <xf numFmtId="0" fontId="5" fillId="3" borderId="10" xfId="125" applyFill="1" applyBorder="1">
      <alignment vertical="center"/>
    </xf>
    <xf numFmtId="0" fontId="5" fillId="4" borderId="10" xfId="125" applyFill="1" applyBorder="1">
      <alignment vertical="center"/>
    </xf>
    <xf numFmtId="0" fontId="5" fillId="4" borderId="11" xfId="125" applyFill="1" applyBorder="1">
      <alignment vertical="center"/>
    </xf>
    <xf numFmtId="0" fontId="14" fillId="3" borderId="15" xfId="125" applyFont="1" applyFill="1" applyBorder="1" applyAlignment="1">
      <alignment horizontal="center" vertical="center" shrinkToFit="1"/>
    </xf>
    <xf numFmtId="0" fontId="14" fillId="3" borderId="3" xfId="125" applyFont="1" applyFill="1" applyBorder="1" applyAlignment="1">
      <alignment horizontal="center" vertical="center" shrinkToFit="1"/>
    </xf>
    <xf numFmtId="0" fontId="15" fillId="3" borderId="15" xfId="125" applyFont="1" applyFill="1" applyBorder="1" applyAlignment="1">
      <alignment vertical="center" shrinkToFit="1"/>
    </xf>
    <xf numFmtId="0" fontId="15" fillId="3" borderId="16" xfId="125" applyFont="1" applyFill="1" applyBorder="1" applyAlignment="1">
      <alignment vertical="center" shrinkToFit="1"/>
    </xf>
    <xf numFmtId="0" fontId="15" fillId="3" borderId="3" xfId="125" applyFont="1" applyFill="1" applyBorder="1" applyAlignment="1">
      <alignment vertical="center" shrinkToFit="1"/>
    </xf>
    <xf numFmtId="0" fontId="15" fillId="3" borderId="28" xfId="125" applyFont="1" applyFill="1" applyBorder="1" applyAlignment="1">
      <alignment vertical="center" shrinkToFit="1"/>
    </xf>
    <xf numFmtId="0" fontId="10" fillId="0" borderId="61" xfId="125" applyFont="1" applyBorder="1" applyAlignment="1">
      <alignment horizontal="center" vertical="center"/>
    </xf>
    <xf numFmtId="0" fontId="10" fillId="0" borderId="64" xfId="125" applyFont="1" applyBorder="1" applyAlignment="1">
      <alignment horizontal="center" vertical="center"/>
    </xf>
    <xf numFmtId="0" fontId="10" fillId="0" borderId="78" xfId="125" applyFont="1" applyBorder="1" applyAlignment="1">
      <alignment horizontal="center" vertical="center"/>
    </xf>
    <xf numFmtId="0" fontId="10" fillId="0" borderId="66" xfId="125" applyFont="1" applyBorder="1" applyAlignment="1">
      <alignment horizontal="center" vertical="center"/>
    </xf>
    <xf numFmtId="0" fontId="10" fillId="0" borderId="0" xfId="125" applyFont="1" applyAlignment="1">
      <alignment horizontal="center" vertical="center"/>
    </xf>
    <xf numFmtId="0" fontId="10" fillId="0" borderId="65" xfId="125" applyFont="1" applyBorder="1" applyAlignment="1">
      <alignment horizontal="center" vertical="center"/>
    </xf>
    <xf numFmtId="0" fontId="10" fillId="0" borderId="67" xfId="125" applyFont="1" applyBorder="1" applyAlignment="1">
      <alignment horizontal="center" vertical="center"/>
    </xf>
    <xf numFmtId="0" fontId="10" fillId="0" borderId="70" xfId="125" applyFont="1" applyBorder="1" applyAlignment="1">
      <alignment horizontal="center" vertical="center"/>
    </xf>
    <xf numFmtId="0" fontId="10" fillId="0" borderId="71" xfId="125" applyFont="1" applyBorder="1" applyAlignment="1">
      <alignment horizontal="center" vertical="center"/>
    </xf>
    <xf numFmtId="0" fontId="8" fillId="0" borderId="0" xfId="125" applyFont="1" applyAlignment="1">
      <alignment horizontal="center" vertical="center"/>
    </xf>
    <xf numFmtId="0" fontId="8" fillId="0" borderId="65" xfId="125" applyFont="1" applyBorder="1" applyAlignment="1">
      <alignment horizontal="center" vertical="center"/>
    </xf>
    <xf numFmtId="0" fontId="6" fillId="0" borderId="0" xfId="125" applyFont="1" applyAlignment="1">
      <alignment vertical="center" shrinkToFit="1"/>
    </xf>
    <xf numFmtId="0" fontId="8" fillId="0" borderId="0" xfId="125" applyFont="1" applyAlignment="1">
      <alignment horizontal="center" vertical="top" shrinkToFit="1"/>
    </xf>
    <xf numFmtId="176" fontId="9" fillId="0" borderId="0" xfId="125" applyNumberFormat="1" applyFont="1" applyAlignment="1">
      <alignment horizontal="right"/>
    </xf>
    <xf numFmtId="0" fontId="5" fillId="0" borderId="2" xfId="125" applyBorder="1" applyAlignment="1">
      <alignment horizontal="right"/>
    </xf>
    <xf numFmtId="0" fontId="5" fillId="0" borderId="3" xfId="125" applyBorder="1" applyAlignment="1"/>
    <xf numFmtId="178" fontId="13" fillId="0" borderId="3" xfId="125" applyNumberFormat="1" applyFont="1" applyBorder="1" applyAlignment="1">
      <alignment horizontal="right" vertical="top"/>
    </xf>
    <xf numFmtId="0" fontId="5" fillId="0" borderId="4" xfId="125" applyBorder="1">
      <alignment vertical="center"/>
    </xf>
    <xf numFmtId="0" fontId="5" fillId="0" borderId="5" xfId="125" applyBorder="1">
      <alignment vertical="center"/>
    </xf>
    <xf numFmtId="0" fontId="5" fillId="0" borderId="6" xfId="125" applyBorder="1">
      <alignment vertical="center"/>
    </xf>
    <xf numFmtId="0" fontId="5" fillId="0" borderId="7" xfId="125" applyBorder="1">
      <alignment vertical="center"/>
    </xf>
    <xf numFmtId="0" fontId="5" fillId="0" borderId="8" xfId="125" applyBorder="1">
      <alignment vertical="center"/>
    </xf>
    <xf numFmtId="0" fontId="19" fillId="0" borderId="0" xfId="125" applyFont="1" applyAlignment="1" applyProtection="1">
      <alignment vertical="center" wrapText="1"/>
      <protection locked="0"/>
    </xf>
    <xf numFmtId="0" fontId="36" fillId="0" borderId="20" xfId="125" applyFont="1" applyBorder="1" applyAlignment="1" applyProtection="1">
      <alignment horizontal="center" vertical="center" wrapText="1"/>
      <protection locked="0"/>
    </xf>
    <xf numFmtId="0" fontId="36" fillId="0" borderId="0" xfId="125" applyFont="1" applyAlignment="1" applyProtection="1">
      <alignment horizontal="center" vertical="center" wrapText="1"/>
      <protection locked="0"/>
    </xf>
    <xf numFmtId="0" fontId="36" fillId="0" borderId="19" xfId="125" applyFont="1" applyBorder="1" applyAlignment="1" applyProtection="1">
      <alignment horizontal="center" vertical="center" wrapText="1"/>
      <protection locked="0"/>
    </xf>
    <xf numFmtId="0" fontId="35" fillId="8" borderId="86" xfId="129" applyFont="1" applyFill="1" applyBorder="1" applyAlignment="1" applyProtection="1">
      <alignment horizontal="center" vertical="center" shrinkToFit="1"/>
      <protection locked="0"/>
    </xf>
    <xf numFmtId="0" fontId="35" fillId="8" borderId="87" xfId="129" applyFont="1" applyFill="1" applyBorder="1" applyAlignment="1" applyProtection="1">
      <alignment horizontal="center" vertical="center" shrinkToFit="1"/>
      <protection locked="0"/>
    </xf>
    <xf numFmtId="38" fontId="36" fillId="8" borderId="89" xfId="126" applyFont="1" applyFill="1" applyBorder="1" applyAlignment="1" applyProtection="1">
      <alignment horizontal="center" vertical="center" shrinkToFit="1"/>
      <protection locked="0"/>
    </xf>
    <xf numFmtId="38" fontId="36" fillId="8" borderId="87" xfId="126" applyFont="1" applyFill="1" applyBorder="1" applyAlignment="1" applyProtection="1">
      <alignment horizontal="center" vertical="center" shrinkToFit="1"/>
      <protection locked="0"/>
    </xf>
    <xf numFmtId="38" fontId="36" fillId="8" borderId="99" xfId="126" applyFont="1" applyFill="1" applyBorder="1" applyAlignment="1" applyProtection="1">
      <alignment horizontal="center" vertical="center" shrinkToFit="1"/>
      <protection locked="0"/>
    </xf>
    <xf numFmtId="38" fontId="36" fillId="8" borderId="97" xfId="126" applyFont="1" applyFill="1" applyBorder="1" applyAlignment="1" applyProtection="1">
      <alignment horizontal="center" vertical="center" shrinkToFit="1"/>
      <protection locked="0"/>
    </xf>
    <xf numFmtId="0" fontId="22" fillId="0" borderId="66" xfId="125" applyFont="1" applyBorder="1" applyAlignment="1" applyProtection="1">
      <alignment horizontal="center" vertical="center" shrinkToFit="1"/>
      <protection locked="0"/>
    </xf>
    <xf numFmtId="0" fontId="22" fillId="0" borderId="0" xfId="125" applyFont="1" applyAlignment="1" applyProtection="1">
      <alignment horizontal="center" vertical="center" shrinkToFit="1"/>
      <protection locked="0"/>
    </xf>
    <xf numFmtId="0" fontId="18" fillId="0" borderId="0" xfId="125" applyFont="1" applyAlignment="1" applyProtection="1">
      <alignment horizontal="left" vertical="center" wrapText="1"/>
      <protection locked="0"/>
    </xf>
    <xf numFmtId="0" fontId="18" fillId="0" borderId="65" xfId="125" applyFont="1" applyBorder="1" applyAlignment="1" applyProtection="1">
      <alignment horizontal="left" vertical="center" wrapText="1"/>
      <protection locked="0"/>
    </xf>
    <xf numFmtId="0" fontId="18" fillId="0" borderId="70" xfId="125" applyFont="1" applyBorder="1" applyAlignment="1" applyProtection="1">
      <alignment horizontal="left" vertical="center" wrapText="1"/>
      <protection locked="0"/>
    </xf>
    <xf numFmtId="0" fontId="18" fillId="0" borderId="71" xfId="125" applyFont="1" applyBorder="1" applyAlignment="1" applyProtection="1">
      <alignment horizontal="left" vertical="center" wrapText="1"/>
      <protection locked="0"/>
    </xf>
    <xf numFmtId="0" fontId="18" fillId="0" borderId="25" xfId="125" applyFont="1" applyBorder="1" applyAlignment="1" applyProtection="1">
      <alignment horizontal="center" vertical="center"/>
      <protection locked="0"/>
    </xf>
    <xf numFmtId="0" fontId="18" fillId="0" borderId="3" xfId="125" applyFont="1" applyBorder="1" applyAlignment="1" applyProtection="1">
      <alignment horizontal="center" vertical="center"/>
      <protection locked="0"/>
    </xf>
    <xf numFmtId="0" fontId="18" fillId="0" borderId="28" xfId="125" applyFont="1" applyBorder="1" applyAlignment="1" applyProtection="1">
      <alignment horizontal="center" vertical="center"/>
      <protection locked="0"/>
    </xf>
    <xf numFmtId="0" fontId="31" fillId="0" borderId="84" xfId="129" applyFont="1" applyBorder="1" applyAlignment="1" applyProtection="1">
      <alignment horizontal="center" vertical="center" shrinkToFit="1"/>
      <protection locked="0"/>
    </xf>
    <xf numFmtId="0" fontId="31" fillId="0" borderId="31" xfId="129" applyFont="1" applyBorder="1" applyAlignment="1" applyProtection="1">
      <alignment horizontal="center" vertical="center" shrinkToFit="1"/>
      <protection locked="0"/>
    </xf>
    <xf numFmtId="0" fontId="31" fillId="0" borderId="83" xfId="129" applyFont="1" applyBorder="1" applyAlignment="1" applyProtection="1">
      <alignment horizontal="center" vertical="center" shrinkToFit="1"/>
      <protection locked="0"/>
    </xf>
    <xf numFmtId="0" fontId="31" fillId="0" borderId="82" xfId="129" applyFont="1" applyBorder="1" applyAlignment="1" applyProtection="1">
      <alignment horizontal="left" vertical="center" shrinkToFit="1"/>
      <protection locked="0"/>
    </xf>
    <xf numFmtId="0" fontId="31" fillId="0" borderId="31" xfId="129" applyFont="1" applyBorder="1" applyAlignment="1" applyProtection="1">
      <alignment horizontal="left" vertical="center" shrinkToFit="1"/>
      <protection locked="0"/>
    </xf>
    <xf numFmtId="38" fontId="33" fillId="0" borderId="82" xfId="126" applyFont="1" applyBorder="1" applyAlignment="1" applyProtection="1">
      <alignment horizontal="center" vertical="center" shrinkToFit="1"/>
      <protection locked="0"/>
    </xf>
    <xf numFmtId="38" fontId="33" fillId="0" borderId="31" xfId="126" applyFont="1" applyBorder="1" applyAlignment="1" applyProtection="1">
      <alignment horizontal="center" vertical="center" shrinkToFit="1"/>
      <protection locked="0"/>
    </xf>
    <xf numFmtId="38" fontId="33" fillId="0" borderId="56" xfId="126" applyFont="1" applyBorder="1" applyAlignment="1" applyProtection="1">
      <alignment horizontal="center" vertical="center" shrinkToFit="1"/>
      <protection locked="0"/>
    </xf>
    <xf numFmtId="38" fontId="33" fillId="0" borderId="57" xfId="126" applyFont="1" applyBorder="1" applyAlignment="1" applyProtection="1">
      <alignment horizontal="center" vertical="center" shrinkToFit="1"/>
      <protection locked="0"/>
    </xf>
    <xf numFmtId="0" fontId="21" fillId="0" borderId="66" xfId="125" applyFont="1" applyBorder="1" applyAlignment="1" applyProtection="1">
      <alignment horizontal="center" vertical="center" shrinkToFit="1"/>
      <protection locked="0"/>
    </xf>
    <xf numFmtId="0" fontId="21" fillId="0" borderId="0" xfId="125" applyFont="1" applyAlignment="1" applyProtection="1">
      <alignment horizontal="center" vertical="center" shrinkToFit="1"/>
      <protection locked="0"/>
    </xf>
    <xf numFmtId="0" fontId="21" fillId="0" borderId="65" xfId="125" applyFont="1" applyBorder="1" applyAlignment="1" applyProtection="1">
      <alignment horizontal="center" vertical="center" shrinkToFit="1"/>
      <protection locked="0"/>
    </xf>
    <xf numFmtId="0" fontId="20" fillId="0" borderId="61" xfId="125" applyFont="1" applyBorder="1" applyAlignment="1" applyProtection="1">
      <alignment horizontal="center" vertical="center" shrinkToFit="1"/>
      <protection locked="0"/>
    </xf>
    <xf numFmtId="0" fontId="20" fillId="0" borderId="64" xfId="125" applyFont="1" applyBorder="1" applyAlignment="1" applyProtection="1">
      <alignment horizontal="center" vertical="center" shrinkToFit="1"/>
      <protection locked="0"/>
    </xf>
    <xf numFmtId="0" fontId="20" fillId="0" borderId="78" xfId="125" applyFont="1" applyBorder="1" applyAlignment="1" applyProtection="1">
      <alignment horizontal="center" vertical="center" shrinkToFit="1"/>
      <protection locked="0"/>
    </xf>
    <xf numFmtId="0" fontId="20" fillId="0" borderId="66" xfId="125" applyFont="1" applyBorder="1" applyAlignment="1" applyProtection="1">
      <alignment horizontal="center" vertical="center" shrinkToFit="1"/>
      <protection locked="0"/>
    </xf>
    <xf numFmtId="0" fontId="20" fillId="0" borderId="0" xfId="125" applyFont="1" applyAlignment="1" applyProtection="1">
      <alignment horizontal="center" vertical="center" shrinkToFit="1"/>
      <protection locked="0"/>
    </xf>
    <xf numFmtId="0" fontId="20" fillId="0" borderId="65" xfId="125" applyFont="1" applyBorder="1" applyAlignment="1" applyProtection="1">
      <alignment horizontal="center" vertical="center" shrinkToFit="1"/>
      <protection locked="0"/>
    </xf>
    <xf numFmtId="0" fontId="41" fillId="12" borderId="0" xfId="125" applyFont="1" applyFill="1" applyAlignment="1" applyProtection="1">
      <alignment horizontal="center" vertical="center" shrinkToFit="1"/>
      <protection locked="0"/>
    </xf>
    <xf numFmtId="0" fontId="41" fillId="12" borderId="3" xfId="125" applyFont="1" applyFill="1" applyBorder="1" applyAlignment="1" applyProtection="1">
      <alignment horizontal="center" vertical="center" shrinkToFit="1"/>
      <protection locked="0"/>
    </xf>
    <xf numFmtId="0" fontId="40" fillId="11" borderId="61" xfId="125" applyFont="1" applyFill="1" applyBorder="1" applyAlignment="1">
      <alignment horizontal="center" vertical="center"/>
    </xf>
    <xf numFmtId="0" fontId="40" fillId="11" borderId="64" xfId="125" applyFont="1" applyFill="1" applyBorder="1" applyAlignment="1">
      <alignment horizontal="center" vertical="center"/>
    </xf>
    <xf numFmtId="0" fontId="40" fillId="11" borderId="78" xfId="125" applyFont="1" applyFill="1" applyBorder="1" applyAlignment="1">
      <alignment horizontal="center" vertical="center"/>
    </xf>
    <xf numFmtId="0" fontId="40" fillId="11" borderId="67" xfId="125" applyFont="1" applyFill="1" applyBorder="1" applyAlignment="1">
      <alignment horizontal="center" vertical="center"/>
    </xf>
    <xf numFmtId="0" fontId="40" fillId="11" borderId="70" xfId="125" applyFont="1" applyFill="1" applyBorder="1" applyAlignment="1">
      <alignment horizontal="center" vertical="center"/>
    </xf>
    <xf numFmtId="0" fontId="40" fillId="11" borderId="71" xfId="125" applyFont="1" applyFill="1" applyBorder="1" applyAlignment="1">
      <alignment horizontal="center" vertical="center"/>
    </xf>
    <xf numFmtId="0" fontId="35" fillId="8" borderId="97" xfId="129" applyFont="1" applyFill="1" applyBorder="1" applyAlignment="1" applyProtection="1">
      <alignment horizontal="center" vertical="center" shrinkToFit="1"/>
      <protection locked="0"/>
    </xf>
    <xf numFmtId="0" fontId="35" fillId="8" borderId="88" xfId="129" applyFont="1" applyFill="1" applyBorder="1" applyAlignment="1" applyProtection="1">
      <alignment horizontal="center" vertical="center" shrinkToFit="1"/>
      <protection locked="0"/>
    </xf>
    <xf numFmtId="0" fontId="31" fillId="0" borderId="83" xfId="129" applyFont="1" applyBorder="1" applyAlignment="1" applyProtection="1">
      <alignment horizontal="left" vertical="center" shrinkToFit="1"/>
      <protection locked="0"/>
    </xf>
    <xf numFmtId="2" fontId="39" fillId="0" borderId="109" xfId="130" applyNumberFormat="1" applyBorder="1" applyAlignment="1" applyProtection="1">
      <alignment horizontal="center" vertical="center"/>
      <protection locked="0"/>
    </xf>
    <xf numFmtId="0" fontId="39" fillId="0" borderId="15" xfId="130" applyBorder="1" applyAlignment="1" applyProtection="1">
      <alignment horizontal="center" vertical="center"/>
      <protection locked="0"/>
    </xf>
    <xf numFmtId="0" fontId="5" fillId="0" borderId="49" xfId="125" applyBorder="1" applyProtection="1">
      <alignment vertical="center"/>
      <protection locked="0"/>
    </xf>
    <xf numFmtId="0" fontId="5" fillId="0" borderId="50" xfId="125" applyBorder="1" applyProtection="1">
      <alignment vertical="center"/>
      <protection locked="0"/>
    </xf>
    <xf numFmtId="0" fontId="39" fillId="0" borderId="109" xfId="130" applyBorder="1" applyAlignment="1" applyProtection="1">
      <alignment horizontal="center" vertical="center"/>
      <protection locked="0"/>
    </xf>
    <xf numFmtId="0" fontId="5" fillId="0" borderId="48" xfId="125" applyBorder="1" applyAlignment="1" applyProtection="1">
      <alignment horizontal="center" vertical="center"/>
      <protection locked="0"/>
    </xf>
    <xf numFmtId="0" fontId="5" fillId="0" borderId="49" xfId="125" applyBorder="1" applyAlignment="1" applyProtection="1">
      <alignment horizontal="center" vertical="center"/>
      <protection locked="0"/>
    </xf>
    <xf numFmtId="0" fontId="5" fillId="0" borderId="91" xfId="125" applyBorder="1" applyAlignment="1" applyProtection="1">
      <alignment horizontal="center" vertical="center"/>
      <protection locked="0"/>
    </xf>
    <xf numFmtId="38" fontId="5" fillId="0" borderId="49" xfId="126" applyBorder="1" applyProtection="1">
      <alignment vertical="center"/>
      <protection locked="0"/>
    </xf>
    <xf numFmtId="38" fontId="5" fillId="0" borderId="82" xfId="126" applyBorder="1" applyProtection="1">
      <alignment vertical="center"/>
      <protection locked="0"/>
    </xf>
    <xf numFmtId="38" fontId="5" fillId="0" borderId="31" xfId="126" applyBorder="1" applyProtection="1">
      <alignment vertical="center"/>
      <protection locked="0"/>
    </xf>
    <xf numFmtId="0" fontId="5" fillId="0" borderId="31" xfId="125" applyBorder="1" applyProtection="1">
      <alignment vertical="center"/>
      <protection locked="0"/>
    </xf>
    <xf numFmtId="0" fontId="5" fillId="0" borderId="83" xfId="125" applyBorder="1" applyProtection="1">
      <alignment vertical="center"/>
      <protection locked="0"/>
    </xf>
    <xf numFmtId="0" fontId="5" fillId="10" borderId="89" xfId="125" applyFill="1" applyBorder="1" applyAlignment="1" applyProtection="1">
      <alignment horizontal="center" vertical="center"/>
      <protection locked="0"/>
    </xf>
    <xf numFmtId="0" fontId="5" fillId="10" borderId="87" xfId="125" applyFill="1" applyBorder="1" applyAlignment="1" applyProtection="1">
      <alignment horizontal="center" vertical="center"/>
      <protection locked="0"/>
    </xf>
    <xf numFmtId="0" fontId="5" fillId="10" borderId="90" xfId="125" applyFill="1" applyBorder="1" applyAlignment="1" applyProtection="1">
      <alignment horizontal="center" vertical="center"/>
      <protection locked="0"/>
    </xf>
    <xf numFmtId="0" fontId="5" fillId="0" borderId="86" xfId="125" applyBorder="1" applyAlignment="1" applyProtection="1">
      <alignment horizontal="center" vertical="center"/>
      <protection locked="0"/>
    </xf>
    <xf numFmtId="0" fontId="5" fillId="0" borderId="87" xfId="125" applyBorder="1" applyAlignment="1" applyProtection="1">
      <alignment horizontal="center" vertical="center"/>
      <protection locked="0"/>
    </xf>
    <xf numFmtId="0" fontId="5" fillId="0" borderId="88" xfId="125" applyBorder="1" applyAlignment="1" applyProtection="1">
      <alignment horizontal="center" vertical="center"/>
      <protection locked="0"/>
    </xf>
    <xf numFmtId="0" fontId="5" fillId="0" borderId="80" xfId="125" applyBorder="1" applyAlignment="1" applyProtection="1">
      <alignment horizontal="center" vertical="center"/>
      <protection locked="0"/>
    </xf>
    <xf numFmtId="0" fontId="5" fillId="0" borderId="10" xfId="125" applyBorder="1" applyAlignment="1" applyProtection="1">
      <alignment horizontal="center" vertical="center"/>
      <protection locked="0"/>
    </xf>
    <xf numFmtId="0" fontId="5" fillId="0" borderId="11" xfId="125" applyBorder="1" applyAlignment="1" applyProtection="1">
      <alignment horizontal="center" vertical="center"/>
      <protection locked="0"/>
    </xf>
    <xf numFmtId="38" fontId="5" fillId="0" borderId="79" xfId="126" applyBorder="1" applyProtection="1">
      <alignment vertical="center"/>
      <protection locked="0"/>
    </xf>
    <xf numFmtId="38" fontId="5" fillId="0" borderId="10" xfId="126" applyBorder="1" applyProtection="1">
      <alignment vertical="center"/>
      <protection locked="0"/>
    </xf>
    <xf numFmtId="0" fontId="5" fillId="0" borderId="10" xfId="125" applyBorder="1" applyProtection="1">
      <alignment vertical="center"/>
      <protection locked="0"/>
    </xf>
    <xf numFmtId="0" fontId="5" fillId="0" borderId="11" xfId="125" applyBorder="1" applyProtection="1">
      <alignment vertical="center"/>
      <protection locked="0"/>
    </xf>
    <xf numFmtId="0" fontId="5" fillId="9" borderId="79" xfId="125" applyFill="1" applyBorder="1" applyAlignment="1" applyProtection="1">
      <alignment horizontal="center" vertical="center"/>
      <protection locked="0"/>
    </xf>
    <xf numFmtId="0" fontId="5" fillId="9" borderId="10" xfId="125" applyFill="1" applyBorder="1" applyAlignment="1" applyProtection="1">
      <alignment horizontal="center" vertical="center"/>
      <protection locked="0"/>
    </xf>
    <xf numFmtId="0" fontId="5" fillId="9" borderId="81" xfId="125" applyFill="1" applyBorder="1" applyAlignment="1" applyProtection="1">
      <alignment horizontal="center" vertical="center"/>
      <protection locked="0"/>
    </xf>
    <xf numFmtId="0" fontId="5" fillId="0" borderId="74" xfId="125" applyBorder="1" applyAlignment="1" applyProtection="1">
      <alignment horizontal="center" vertical="center"/>
      <protection locked="0"/>
    </xf>
    <xf numFmtId="0" fontId="5" fillId="0" borderId="77" xfId="125" applyBorder="1" applyAlignment="1" applyProtection="1">
      <alignment horizontal="center" vertical="center"/>
      <protection locked="0"/>
    </xf>
    <xf numFmtId="0" fontId="5" fillId="0" borderId="109" xfId="125" applyBorder="1" applyAlignment="1" applyProtection="1">
      <alignment horizontal="center" vertical="center"/>
      <protection locked="0"/>
    </xf>
    <xf numFmtId="0" fontId="5" fillId="0" borderId="76" xfId="125" applyBorder="1" applyAlignment="1" applyProtection="1">
      <alignment horizontal="center" vertical="center"/>
      <protection locked="0"/>
    </xf>
    <xf numFmtId="0" fontId="5" fillId="0" borderId="75" xfId="125" applyBorder="1" applyAlignment="1" applyProtection="1">
      <alignment horizontal="center" vertical="center"/>
      <protection locked="0"/>
    </xf>
    <xf numFmtId="38" fontId="36" fillId="8" borderId="82" xfId="126" applyFont="1" applyFill="1" applyBorder="1" applyAlignment="1" applyProtection="1">
      <alignment horizontal="center" vertical="center" shrinkToFit="1"/>
      <protection locked="0"/>
    </xf>
    <xf numFmtId="38" fontId="36" fillId="8" borderId="31" xfId="126" applyFont="1" applyFill="1" applyBorder="1" applyAlignment="1" applyProtection="1">
      <alignment horizontal="center" vertical="center" shrinkToFit="1"/>
      <protection locked="0"/>
    </xf>
    <xf numFmtId="38" fontId="36" fillId="8" borderId="57" xfId="126" applyFont="1" applyFill="1" applyBorder="1" applyAlignment="1" applyProtection="1">
      <alignment horizontal="center" vertical="center" shrinkToFit="1"/>
      <protection locked="0"/>
    </xf>
    <xf numFmtId="38" fontId="36" fillId="8" borderId="56" xfId="126" applyFont="1" applyFill="1" applyBorder="1" applyAlignment="1" applyProtection="1">
      <alignment horizontal="center" vertical="center" shrinkToFit="1"/>
      <protection locked="0"/>
    </xf>
    <xf numFmtId="0" fontId="16" fillId="0" borderId="61" xfId="125" applyFont="1" applyBorder="1" applyAlignment="1" applyProtection="1">
      <alignment horizontal="center" vertical="center"/>
      <protection locked="0"/>
    </xf>
    <xf numFmtId="0" fontId="16" fillId="0" borderId="64" xfId="125" applyFont="1" applyBorder="1" applyAlignment="1" applyProtection="1">
      <alignment horizontal="center" vertical="center"/>
      <protection locked="0"/>
    </xf>
    <xf numFmtId="0" fontId="16" fillId="0" borderId="66" xfId="125" applyFont="1" applyBorder="1" applyAlignment="1" applyProtection="1">
      <alignment horizontal="center" vertical="center"/>
      <protection locked="0"/>
    </xf>
    <xf numFmtId="0" fontId="16" fillId="0" borderId="0" xfId="125" applyFont="1" applyAlignment="1" applyProtection="1">
      <alignment horizontal="center" vertical="center"/>
      <protection locked="0"/>
    </xf>
    <xf numFmtId="0" fontId="16" fillId="0" borderId="67" xfId="125" applyFont="1" applyBorder="1" applyAlignment="1" applyProtection="1">
      <alignment horizontal="center" vertical="center"/>
      <protection locked="0"/>
    </xf>
    <xf numFmtId="0" fontId="16" fillId="0" borderId="70" xfId="125" applyFont="1" applyBorder="1" applyAlignment="1" applyProtection="1">
      <alignment horizontal="center" vertical="center"/>
      <protection locked="0"/>
    </xf>
    <xf numFmtId="38" fontId="9" fillId="0" borderId="61" xfId="125" applyNumberFormat="1" applyFont="1" applyBorder="1" applyAlignment="1" applyProtection="1">
      <alignment horizontal="center" vertical="center"/>
      <protection locked="0"/>
    </xf>
    <xf numFmtId="0" fontId="9" fillId="0" borderId="64" xfId="125" applyFont="1" applyBorder="1" applyAlignment="1" applyProtection="1">
      <alignment horizontal="center" vertical="center"/>
      <protection locked="0"/>
    </xf>
    <xf numFmtId="0" fontId="9" fillId="0" borderId="78" xfId="125" applyFont="1" applyBorder="1" applyAlignment="1" applyProtection="1">
      <alignment horizontal="center" vertical="center"/>
      <protection locked="0"/>
    </xf>
    <xf numFmtId="0" fontId="9" fillId="0" borderId="66" xfId="125" applyFont="1" applyBorder="1" applyAlignment="1" applyProtection="1">
      <alignment horizontal="center" vertical="center"/>
      <protection locked="0"/>
    </xf>
    <xf numFmtId="0" fontId="9" fillId="0" borderId="0" xfId="125" applyFont="1" applyAlignment="1" applyProtection="1">
      <alignment horizontal="center" vertical="center"/>
      <protection locked="0"/>
    </xf>
    <xf numFmtId="0" fontId="9" fillId="0" borderId="65" xfId="125" applyFont="1" applyBorder="1" applyAlignment="1" applyProtection="1">
      <alignment horizontal="center" vertical="center"/>
      <protection locked="0"/>
    </xf>
    <xf numFmtId="0" fontId="9" fillId="0" borderId="67" xfId="125" applyFont="1" applyBorder="1" applyAlignment="1" applyProtection="1">
      <alignment horizontal="center" vertical="center"/>
      <protection locked="0"/>
    </xf>
    <xf numFmtId="0" fontId="9" fillId="0" borderId="70" xfId="125" applyFont="1" applyBorder="1" applyAlignment="1" applyProtection="1">
      <alignment horizontal="center" vertical="center"/>
      <protection locked="0"/>
    </xf>
    <xf numFmtId="0" fontId="9" fillId="0" borderId="71" xfId="125" applyFont="1" applyBorder="1" applyAlignment="1" applyProtection="1">
      <alignment horizontal="center" vertical="center"/>
      <protection locked="0"/>
    </xf>
    <xf numFmtId="0" fontId="9" fillId="0" borderId="61" xfId="125" applyFont="1" applyBorder="1" applyAlignment="1" applyProtection="1">
      <alignment horizontal="center" vertical="center"/>
      <protection locked="0"/>
    </xf>
    <xf numFmtId="0" fontId="35" fillId="8" borderId="84" xfId="129" applyFont="1" applyFill="1" applyBorder="1" applyAlignment="1" applyProtection="1">
      <alignment horizontal="center" vertical="center" shrinkToFit="1"/>
      <protection locked="0"/>
    </xf>
    <xf numFmtId="0" fontId="35" fillId="8" borderId="31" xfId="129" applyFont="1" applyFill="1" applyBorder="1" applyAlignment="1" applyProtection="1">
      <alignment horizontal="center" vertical="center" shrinkToFit="1"/>
      <protection locked="0"/>
    </xf>
    <xf numFmtId="0" fontId="35" fillId="8" borderId="83" xfId="129" applyFont="1" applyFill="1" applyBorder="1" applyAlignment="1" applyProtection="1">
      <alignment horizontal="center" vertical="center" shrinkToFit="1"/>
      <protection locked="0"/>
    </xf>
    <xf numFmtId="0" fontId="37" fillId="0" borderId="84" xfId="129" applyFont="1" applyBorder="1" applyAlignment="1" applyProtection="1">
      <alignment horizontal="center" vertical="center" shrinkToFit="1"/>
      <protection locked="0"/>
    </xf>
    <xf numFmtId="0" fontId="37" fillId="0" borderId="31" xfId="129" applyFont="1" applyBorder="1" applyAlignment="1" applyProtection="1">
      <alignment horizontal="center" vertical="center" shrinkToFit="1"/>
      <protection locked="0"/>
    </xf>
    <xf numFmtId="0" fontId="37" fillId="0" borderId="83" xfId="129" applyFont="1" applyBorder="1" applyAlignment="1" applyProtection="1">
      <alignment horizontal="center" vertical="center" shrinkToFit="1"/>
      <protection locked="0"/>
    </xf>
    <xf numFmtId="0" fontId="37" fillId="0" borderId="82" xfId="129" applyFont="1" applyBorder="1" applyAlignment="1" applyProtection="1">
      <alignment horizontal="left" vertical="center" shrinkToFit="1"/>
      <protection locked="0"/>
    </xf>
    <xf numFmtId="0" fontId="37" fillId="0" borderId="31" xfId="129" applyFont="1" applyBorder="1" applyAlignment="1" applyProtection="1">
      <alignment horizontal="left" vertical="center" shrinkToFit="1"/>
      <protection locked="0"/>
    </xf>
    <xf numFmtId="38" fontId="38" fillId="0" borderId="82" xfId="126" applyFont="1" applyBorder="1" applyAlignment="1" applyProtection="1">
      <alignment horizontal="center" vertical="center" shrinkToFit="1"/>
      <protection locked="0"/>
    </xf>
    <xf numFmtId="38" fontId="38" fillId="0" borderId="31" xfId="126" applyFont="1" applyBorder="1" applyAlignment="1" applyProtection="1">
      <alignment horizontal="center" vertical="center" shrinkToFit="1"/>
      <protection locked="0"/>
    </xf>
    <xf numFmtId="38" fontId="38" fillId="0" borderId="56" xfId="126" applyFont="1" applyBorder="1" applyAlignment="1" applyProtection="1">
      <alignment horizontal="center" vertical="center" shrinkToFit="1"/>
      <protection locked="0"/>
    </xf>
    <xf numFmtId="38" fontId="38" fillId="0" borderId="57" xfId="126" applyFont="1" applyBorder="1" applyAlignment="1" applyProtection="1">
      <alignment horizontal="center" vertical="center" shrinkToFit="1"/>
      <protection locked="0"/>
    </xf>
    <xf numFmtId="0" fontId="35" fillId="8" borderId="112" xfId="129" applyFont="1" applyFill="1" applyBorder="1" applyAlignment="1" applyProtection="1">
      <alignment horizontal="center" vertical="center" shrinkToFit="1"/>
      <protection locked="0"/>
    </xf>
    <xf numFmtId="0" fontId="35" fillId="8" borderId="23" xfId="129" applyFont="1" applyFill="1" applyBorder="1" applyAlignment="1" applyProtection="1">
      <alignment horizontal="center" vertical="center" shrinkToFit="1"/>
      <protection locked="0"/>
    </xf>
    <xf numFmtId="0" fontId="35" fillId="8" borderId="24" xfId="129" applyFont="1" applyFill="1" applyBorder="1" applyAlignment="1" applyProtection="1">
      <alignment horizontal="center" vertical="center" shrinkToFit="1"/>
      <protection locked="0"/>
    </xf>
    <xf numFmtId="38" fontId="36" fillId="8" borderId="43" xfId="126" applyFont="1" applyFill="1" applyBorder="1" applyAlignment="1" applyProtection="1">
      <alignment horizontal="center" vertical="center" shrinkToFit="1"/>
      <protection locked="0"/>
    </xf>
    <xf numFmtId="38" fontId="36" fillId="8" borderId="23" xfId="126" applyFont="1" applyFill="1" applyBorder="1" applyAlignment="1" applyProtection="1">
      <alignment horizontal="center" vertical="center" shrinkToFit="1"/>
      <protection locked="0"/>
    </xf>
    <xf numFmtId="38" fontId="36" fillId="8" borderId="72" xfId="126" applyFont="1" applyFill="1" applyBorder="1" applyAlignment="1" applyProtection="1">
      <alignment horizontal="center" vertical="center" shrinkToFit="1"/>
      <protection locked="0"/>
    </xf>
    <xf numFmtId="38" fontId="36" fillId="8" borderId="22" xfId="126" applyFont="1" applyFill="1" applyBorder="1" applyAlignment="1" applyProtection="1">
      <alignment horizontal="center" vertical="center" shrinkToFit="1"/>
      <protection locked="0"/>
    </xf>
    <xf numFmtId="0" fontId="31" fillId="0" borderId="105" xfId="129" applyFont="1" applyBorder="1" applyAlignment="1" applyProtection="1">
      <alignment horizontal="center" vertical="center" shrinkToFit="1"/>
      <protection locked="0"/>
    </xf>
    <xf numFmtId="0" fontId="31" fillId="0" borderId="21" xfId="129" applyFont="1" applyBorder="1" applyAlignment="1" applyProtection="1">
      <alignment horizontal="center" vertical="center" shrinkToFit="1"/>
      <protection locked="0"/>
    </xf>
    <xf numFmtId="0" fontId="31" fillId="0" borderId="30" xfId="129" applyFont="1" applyBorder="1" applyAlignment="1" applyProtection="1">
      <alignment horizontal="center" vertical="center" shrinkToFit="1"/>
      <protection locked="0"/>
    </xf>
    <xf numFmtId="0" fontId="9" fillId="0" borderId="113" xfId="125" applyFont="1" applyBorder="1" applyAlignment="1" applyProtection="1">
      <alignment horizontal="center" vertical="center"/>
      <protection locked="0"/>
    </xf>
    <xf numFmtId="0" fontId="9" fillId="0" borderId="18" xfId="125" applyFont="1" applyBorder="1" applyAlignment="1" applyProtection="1">
      <alignment horizontal="center" vertical="center"/>
      <protection locked="0"/>
    </xf>
    <xf numFmtId="0" fontId="9" fillId="0" borderId="114" xfId="125" applyFont="1" applyBorder="1" applyAlignment="1" applyProtection="1">
      <alignment horizontal="center" vertical="center"/>
      <protection locked="0"/>
    </xf>
    <xf numFmtId="0" fontId="16" fillId="0" borderId="102" xfId="125" applyFont="1" applyBorder="1" applyAlignment="1" applyProtection="1">
      <alignment horizontal="center" vertical="center"/>
      <protection locked="0"/>
    </xf>
    <xf numFmtId="0" fontId="16" fillId="0" borderId="17" xfId="125" applyFont="1" applyBorder="1" applyAlignment="1" applyProtection="1">
      <alignment horizontal="center" vertical="center"/>
      <protection locked="0"/>
    </xf>
    <xf numFmtId="0" fontId="16" fillId="0" borderId="103" xfId="125" applyFont="1" applyBorder="1" applyAlignment="1" applyProtection="1">
      <alignment horizontal="center" vertical="center"/>
      <protection locked="0"/>
    </xf>
    <xf numFmtId="38" fontId="9" fillId="0" borderId="64" xfId="125" applyNumberFormat="1" applyFont="1" applyBorder="1" applyAlignment="1" applyProtection="1">
      <alignment horizontal="center" vertical="center"/>
      <protection locked="0"/>
    </xf>
    <xf numFmtId="38" fontId="9" fillId="0" borderId="78" xfId="125" applyNumberFormat="1" applyFont="1" applyBorder="1" applyAlignment="1" applyProtection="1">
      <alignment horizontal="center" vertical="center"/>
      <protection locked="0"/>
    </xf>
    <xf numFmtId="38" fontId="9" fillId="0" borderId="66" xfId="125" applyNumberFormat="1" applyFont="1" applyBorder="1" applyAlignment="1" applyProtection="1">
      <alignment horizontal="center" vertical="center"/>
      <protection locked="0"/>
    </xf>
    <xf numFmtId="38" fontId="9" fillId="0" borderId="0" xfId="125" applyNumberFormat="1" applyFont="1" applyAlignment="1" applyProtection="1">
      <alignment horizontal="center" vertical="center"/>
      <protection locked="0"/>
    </xf>
    <xf numFmtId="38" fontId="9" fillId="0" borderId="65" xfId="125" applyNumberFormat="1" applyFont="1" applyBorder="1" applyAlignment="1" applyProtection="1">
      <alignment horizontal="center" vertical="center"/>
      <protection locked="0"/>
    </xf>
    <xf numFmtId="38" fontId="9" fillId="0" borderId="67" xfId="125" applyNumberFormat="1" applyFont="1" applyBorder="1" applyAlignment="1" applyProtection="1">
      <alignment horizontal="center" vertical="center"/>
      <protection locked="0"/>
    </xf>
    <xf numFmtId="38" fontId="9" fillId="0" borderId="70" xfId="125" applyNumberFormat="1" applyFont="1" applyBorder="1" applyAlignment="1" applyProtection="1">
      <alignment horizontal="center" vertical="center"/>
      <protection locked="0"/>
    </xf>
    <xf numFmtId="38" fontId="9" fillId="0" borderId="71" xfId="125" applyNumberFormat="1" applyFont="1" applyBorder="1" applyAlignment="1" applyProtection="1">
      <alignment horizontal="center" vertical="center"/>
      <protection locked="0"/>
    </xf>
    <xf numFmtId="0" fontId="31" fillId="0" borderId="93" xfId="129" applyFont="1" applyBorder="1" applyAlignment="1" applyProtection="1">
      <alignment horizontal="left" vertical="center" shrinkToFit="1"/>
      <protection locked="0"/>
    </xf>
    <xf numFmtId="0" fontId="31" fillId="0" borderId="21" xfId="129" applyFont="1" applyBorder="1" applyAlignment="1" applyProtection="1">
      <alignment horizontal="left" vertical="center" shrinkToFit="1"/>
      <protection locked="0"/>
    </xf>
    <xf numFmtId="0" fontId="31" fillId="0" borderId="30" xfId="129" applyFont="1" applyBorder="1" applyAlignment="1" applyProtection="1">
      <alignment horizontal="left" vertical="center" shrinkToFit="1"/>
      <protection locked="0"/>
    </xf>
    <xf numFmtId="38" fontId="33" fillId="0" borderId="93" xfId="126" applyFont="1" applyBorder="1" applyAlignment="1" applyProtection="1">
      <alignment horizontal="center" vertical="center" shrinkToFit="1"/>
      <protection locked="0"/>
    </xf>
    <xf numFmtId="38" fontId="33" fillId="0" borderId="21" xfId="126" applyFont="1" applyBorder="1" applyAlignment="1" applyProtection="1">
      <alignment horizontal="center" vertical="center" shrinkToFit="1"/>
      <protection locked="0"/>
    </xf>
    <xf numFmtId="38" fontId="33" fillId="0" borderId="29" xfId="126" applyFont="1" applyBorder="1" applyAlignment="1" applyProtection="1">
      <alignment horizontal="center" vertical="center" shrinkToFit="1"/>
      <protection locked="0"/>
    </xf>
    <xf numFmtId="38" fontId="33" fillId="0" borderId="96" xfId="126" applyFont="1" applyBorder="1" applyAlignment="1" applyProtection="1">
      <alignment horizontal="center" vertical="center" shrinkToFit="1"/>
      <protection locked="0"/>
    </xf>
    <xf numFmtId="0" fontId="35" fillId="8" borderId="56" xfId="129" applyFont="1" applyFill="1" applyBorder="1" applyAlignment="1" applyProtection="1">
      <alignment horizontal="center" vertical="center" shrinkToFit="1"/>
      <protection locked="0"/>
    </xf>
    <xf numFmtId="0" fontId="31" fillId="0" borderId="56" xfId="129" applyFont="1" applyBorder="1" applyAlignment="1" applyProtection="1">
      <alignment horizontal="center" vertical="center" shrinkToFit="1"/>
      <protection locked="0"/>
    </xf>
    <xf numFmtId="0" fontId="31" fillId="7" borderId="48" xfId="125" applyFont="1" applyFill="1" applyBorder="1" applyAlignment="1" applyProtection="1">
      <alignment horizontal="center" vertical="center" shrinkToFit="1"/>
      <protection locked="0"/>
    </xf>
    <xf numFmtId="0" fontId="31" fillId="7" borderId="49" xfId="125" applyFont="1" applyFill="1" applyBorder="1" applyAlignment="1" applyProtection="1">
      <alignment horizontal="center" vertical="center" shrinkToFit="1"/>
      <protection locked="0"/>
    </xf>
    <xf numFmtId="0" fontId="31" fillId="7" borderId="91" xfId="125" applyFont="1" applyFill="1" applyBorder="1" applyAlignment="1" applyProtection="1">
      <alignment horizontal="center" vertical="center" shrinkToFit="1"/>
      <protection locked="0"/>
    </xf>
    <xf numFmtId="0" fontId="31" fillId="7" borderId="92" xfId="125" applyFont="1" applyFill="1" applyBorder="1" applyAlignment="1" applyProtection="1">
      <alignment horizontal="center" vertical="center" shrinkToFit="1"/>
      <protection locked="0"/>
    </xf>
    <xf numFmtId="0" fontId="31" fillId="7" borderId="51" xfId="125" applyFont="1" applyFill="1" applyBorder="1" applyAlignment="1" applyProtection="1">
      <alignment horizontal="center" vertical="center" shrinkToFit="1"/>
      <protection locked="0"/>
    </xf>
    <xf numFmtId="0" fontId="31" fillId="7" borderId="94" xfId="125" applyFont="1" applyFill="1" applyBorder="1" applyAlignment="1" applyProtection="1">
      <alignment horizontal="center" vertical="center" shrinkToFit="1"/>
      <protection locked="0"/>
    </xf>
    <xf numFmtId="0" fontId="31" fillId="7" borderId="95" xfId="125" applyFont="1" applyFill="1" applyBorder="1" applyAlignment="1" applyProtection="1">
      <alignment horizontal="center" vertical="center" shrinkToFit="1"/>
      <protection locked="0"/>
    </xf>
    <xf numFmtId="0" fontId="30" fillId="0" borderId="49" xfId="125" applyFont="1" applyBorder="1" applyAlignment="1" applyProtection="1">
      <alignment horizontal="center" vertical="center" shrinkToFit="1"/>
      <protection locked="0"/>
    </xf>
    <xf numFmtId="0" fontId="13" fillId="0" borderId="49" xfId="127" applyFont="1" applyBorder="1" applyProtection="1">
      <alignment vertical="center"/>
      <protection locked="0"/>
    </xf>
    <xf numFmtId="0" fontId="13" fillId="0" borderId="50" xfId="127" applyFont="1" applyBorder="1" applyProtection="1">
      <alignment vertical="center"/>
      <protection locked="0"/>
    </xf>
    <xf numFmtId="0" fontId="29" fillId="0" borderId="49" xfId="125" applyFont="1" applyBorder="1" applyAlignment="1" applyProtection="1">
      <alignment horizontal="center" vertical="center" shrinkToFit="1"/>
      <protection locked="0"/>
    </xf>
    <xf numFmtId="38" fontId="29" fillId="0" borderId="48" xfId="125" applyNumberFormat="1" applyFont="1" applyBorder="1" applyAlignment="1" applyProtection="1">
      <alignment horizontal="center" vertical="center" shrinkToFit="1"/>
      <protection locked="0"/>
    </xf>
    <xf numFmtId="38" fontId="29" fillId="0" borderId="49" xfId="125" applyNumberFormat="1" applyFont="1" applyBorder="1" applyAlignment="1" applyProtection="1">
      <alignment horizontal="center" vertical="center" shrinkToFit="1"/>
      <protection locked="0"/>
    </xf>
    <xf numFmtId="180" fontId="13" fillId="0" borderId="49" xfId="126" applyNumberFormat="1" applyFont="1" applyBorder="1" applyProtection="1">
      <alignment vertical="center"/>
      <protection locked="0"/>
    </xf>
    <xf numFmtId="0" fontId="15" fillId="0" borderId="17" xfId="125" applyFont="1" applyBorder="1" applyAlignment="1" applyProtection="1">
      <alignment horizontal="left" vertical="center" shrinkToFit="1"/>
      <protection locked="0"/>
    </xf>
    <xf numFmtId="0" fontId="15" fillId="0" borderId="0" xfId="125" applyFont="1" applyAlignment="1" applyProtection="1">
      <alignment horizontal="left" vertical="center" shrinkToFit="1"/>
      <protection locked="0"/>
    </xf>
    <xf numFmtId="0" fontId="15" fillId="0" borderId="19" xfId="125" applyFont="1" applyBorder="1" applyAlignment="1" applyProtection="1">
      <alignment horizontal="left" vertical="center" shrinkToFit="1"/>
      <protection locked="0"/>
    </xf>
    <xf numFmtId="0" fontId="15" fillId="0" borderId="39" xfId="125" applyFont="1" applyBorder="1" applyAlignment="1" applyProtection="1">
      <alignment horizontal="left" vertical="center" shrinkToFit="1"/>
      <protection locked="0"/>
    </xf>
    <xf numFmtId="0" fontId="15" fillId="0" borderId="2" xfId="125" applyFont="1" applyBorder="1" applyAlignment="1" applyProtection="1">
      <alignment horizontal="left" vertical="center" shrinkToFit="1"/>
      <protection locked="0"/>
    </xf>
    <xf numFmtId="0" fontId="15" fillId="0" borderId="44" xfId="125" applyFont="1" applyBorder="1" applyAlignment="1" applyProtection="1">
      <alignment horizontal="left" vertical="center" shrinkToFit="1"/>
      <protection locked="0"/>
    </xf>
    <xf numFmtId="38" fontId="5" fillId="3" borderId="4" xfId="126" applyFill="1" applyBorder="1" applyProtection="1">
      <alignment vertical="center"/>
      <protection locked="0"/>
    </xf>
    <xf numFmtId="38" fontId="5" fillId="3" borderId="5" xfId="126" applyFill="1" applyBorder="1" applyProtection="1">
      <alignment vertical="center"/>
      <protection locked="0"/>
    </xf>
    <xf numFmtId="38" fontId="5" fillId="3" borderId="6" xfId="126" applyFill="1" applyBorder="1" applyProtection="1">
      <alignment vertical="center"/>
      <protection locked="0"/>
    </xf>
    <xf numFmtId="0" fontId="5" fillId="0" borderId="0" xfId="125" applyAlignment="1" applyProtection="1">
      <alignment horizontal="left" vertical="center"/>
      <protection locked="0"/>
    </xf>
    <xf numFmtId="38" fontId="18" fillId="3" borderId="46" xfId="126" applyFont="1" applyFill="1" applyBorder="1" applyAlignment="1" applyProtection="1">
      <alignment horizontal="center" vertical="center"/>
      <protection locked="0"/>
    </xf>
    <xf numFmtId="38" fontId="18" fillId="3" borderId="3" xfId="126" applyFont="1" applyFill="1" applyBorder="1" applyAlignment="1" applyProtection="1">
      <alignment horizontal="center" vertical="center"/>
      <protection locked="0"/>
    </xf>
    <xf numFmtId="38" fontId="18" fillId="3" borderId="47" xfId="126" applyFont="1" applyFill="1" applyBorder="1" applyAlignment="1" applyProtection="1">
      <alignment horizontal="center" vertical="center"/>
      <protection locked="0"/>
    </xf>
    <xf numFmtId="0" fontId="5" fillId="0" borderId="2" xfId="125" applyBorder="1" applyAlignment="1" applyProtection="1">
      <alignment vertical="center" shrinkToFit="1"/>
      <protection locked="0"/>
    </xf>
    <xf numFmtId="0" fontId="5" fillId="3" borderId="22" xfId="125" applyFill="1" applyBorder="1" applyAlignment="1" applyProtection="1">
      <alignment horizontal="center" vertical="center"/>
      <protection locked="0"/>
    </xf>
    <xf numFmtId="0" fontId="5" fillId="3" borderId="23" xfId="125" applyFill="1" applyBorder="1" applyAlignment="1" applyProtection="1">
      <alignment horizontal="center" vertical="center"/>
      <protection locked="0"/>
    </xf>
    <xf numFmtId="0" fontId="5" fillId="3" borderId="35" xfId="125" applyFill="1" applyBorder="1" applyAlignment="1" applyProtection="1">
      <alignment horizontal="center" vertical="center"/>
      <protection locked="0"/>
    </xf>
    <xf numFmtId="0" fontId="5" fillId="3" borderId="36" xfId="125" applyFill="1" applyBorder="1" applyAlignment="1" applyProtection="1">
      <alignment horizontal="center" vertical="center"/>
      <protection locked="0"/>
    </xf>
    <xf numFmtId="0" fontId="5" fillId="3" borderId="24" xfId="125" applyFill="1" applyBorder="1" applyAlignment="1" applyProtection="1">
      <alignment horizontal="center" vertical="center"/>
      <protection locked="0"/>
    </xf>
    <xf numFmtId="0" fontId="14" fillId="3" borderId="20" xfId="125" applyFont="1" applyFill="1" applyBorder="1" applyAlignment="1" applyProtection="1">
      <alignment horizontal="center" vertical="top" wrapText="1" shrinkToFit="1"/>
      <protection locked="0"/>
    </xf>
    <xf numFmtId="0" fontId="14" fillId="3" borderId="0" xfId="125" applyFont="1" applyFill="1" applyAlignment="1" applyProtection="1">
      <alignment horizontal="center" vertical="top" wrapText="1" shrinkToFit="1"/>
      <protection locked="0"/>
    </xf>
    <xf numFmtId="0" fontId="14" fillId="3" borderId="19" xfId="125" applyFont="1" applyFill="1" applyBorder="1" applyAlignment="1" applyProtection="1">
      <alignment horizontal="center" vertical="top" wrapText="1" shrinkToFit="1"/>
      <protection locked="0"/>
    </xf>
    <xf numFmtId="0" fontId="14" fillId="3" borderId="25" xfId="125" applyFont="1" applyFill="1" applyBorder="1" applyAlignment="1" applyProtection="1">
      <alignment horizontal="center" vertical="top" wrapText="1" shrinkToFit="1"/>
      <protection locked="0"/>
    </xf>
    <xf numFmtId="0" fontId="14" fillId="3" borderId="3" xfId="125" applyFont="1" applyFill="1" applyBorder="1" applyAlignment="1" applyProtection="1">
      <alignment horizontal="center" vertical="top" wrapText="1" shrinkToFit="1"/>
      <protection locked="0"/>
    </xf>
    <xf numFmtId="0" fontId="14" fillId="3" borderId="28" xfId="125" applyFont="1" applyFill="1" applyBorder="1" applyAlignment="1" applyProtection="1">
      <alignment horizontal="center" vertical="top" wrapText="1" shrinkToFit="1"/>
      <protection locked="0"/>
    </xf>
    <xf numFmtId="178" fontId="13" fillId="0" borderId="20" xfId="125" applyNumberFormat="1" applyFont="1" applyBorder="1" applyAlignment="1">
      <alignment horizontal="right" vertical="top"/>
    </xf>
    <xf numFmtId="178" fontId="13" fillId="0" borderId="0" xfId="125" applyNumberFormat="1" applyFont="1" applyAlignment="1">
      <alignment horizontal="right" vertical="top"/>
    </xf>
    <xf numFmtId="0" fontId="5" fillId="0" borderId="17" xfId="125" applyBorder="1" applyAlignment="1" applyProtection="1">
      <alignment horizontal="left" vertical="center"/>
      <protection locked="0"/>
    </xf>
    <xf numFmtId="0" fontId="5" fillId="0" borderId="19" xfId="125" applyBorder="1" applyAlignment="1" applyProtection="1">
      <alignment horizontal="left" vertical="center"/>
      <protection locked="0"/>
    </xf>
    <xf numFmtId="38" fontId="6" fillId="0" borderId="20" xfId="126" applyFont="1" applyBorder="1" applyAlignment="1" applyProtection="1">
      <alignment horizontal="center" vertical="center" shrinkToFit="1"/>
      <protection locked="0"/>
    </xf>
    <xf numFmtId="38" fontId="6" fillId="0" borderId="0" xfId="126" applyFont="1" applyAlignment="1" applyProtection="1">
      <alignment horizontal="center" vertical="center" shrinkToFit="1"/>
      <protection locked="0"/>
    </xf>
    <xf numFmtId="38" fontId="6" fillId="0" borderId="45" xfId="126" applyFont="1" applyBorder="1" applyAlignment="1" applyProtection="1">
      <alignment horizontal="center" vertical="center" shrinkToFit="1"/>
      <protection locked="0"/>
    </xf>
    <xf numFmtId="38" fontId="6" fillId="0" borderId="2" xfId="126" applyFont="1" applyBorder="1" applyAlignment="1" applyProtection="1">
      <alignment horizontal="center" vertical="center" shrinkToFit="1"/>
      <protection locked="0"/>
    </xf>
    <xf numFmtId="0" fontId="5" fillId="0" borderId="12" xfId="125" applyBorder="1" applyProtection="1">
      <alignment vertical="center"/>
      <protection locked="0"/>
    </xf>
    <xf numFmtId="0" fontId="5" fillId="0" borderId="15" xfId="125" applyBorder="1" applyProtection="1">
      <alignment vertical="center"/>
      <protection locked="0"/>
    </xf>
    <xf numFmtId="0" fontId="5" fillId="0" borderId="41" xfId="125" applyBorder="1" applyProtection="1">
      <alignment vertical="center"/>
      <protection locked="0"/>
    </xf>
    <xf numFmtId="179" fontId="15" fillId="3" borderId="17" xfId="125" applyNumberFormat="1" applyFont="1" applyFill="1" applyBorder="1" applyAlignment="1" applyProtection="1">
      <alignment horizontal="center" vertical="center" shrinkToFit="1"/>
      <protection locked="0"/>
    </xf>
    <xf numFmtId="179" fontId="15" fillId="3" borderId="0" xfId="125" applyNumberFormat="1" applyFont="1" applyFill="1" applyAlignment="1" applyProtection="1">
      <alignment horizontal="center" vertical="center" shrinkToFit="1"/>
      <protection locked="0"/>
    </xf>
    <xf numFmtId="179" fontId="15" fillId="3" borderId="37" xfId="125" applyNumberFormat="1" applyFont="1" applyFill="1" applyBorder="1" applyAlignment="1" applyProtection="1">
      <alignment horizontal="center" vertical="center" shrinkToFit="1"/>
      <protection locked="0"/>
    </xf>
    <xf numFmtId="179" fontId="15" fillId="3" borderId="46" xfId="125" applyNumberFormat="1" applyFont="1" applyFill="1" applyBorder="1" applyAlignment="1" applyProtection="1">
      <alignment horizontal="center" vertical="center" shrinkToFit="1"/>
      <protection locked="0"/>
    </xf>
    <xf numFmtId="179" fontId="15" fillId="3" borderId="3" xfId="125" applyNumberFormat="1" applyFont="1" applyFill="1" applyBorder="1" applyAlignment="1" applyProtection="1">
      <alignment horizontal="center" vertical="center" shrinkToFit="1"/>
      <protection locked="0"/>
    </xf>
    <xf numFmtId="179" fontId="15" fillId="3" borderId="26" xfId="125" applyNumberFormat="1" applyFont="1" applyFill="1" applyBorder="1" applyAlignment="1" applyProtection="1">
      <alignment horizontal="center" vertical="center" shrinkToFit="1"/>
      <protection locked="0"/>
    </xf>
    <xf numFmtId="0" fontId="15" fillId="3" borderId="38" xfId="125" applyFont="1" applyFill="1" applyBorder="1" applyAlignment="1" applyProtection="1">
      <alignment horizontal="center" vertical="center" shrinkToFit="1"/>
      <protection locked="0"/>
    </xf>
    <xf numFmtId="0" fontId="15" fillId="3" borderId="0" xfId="125" applyFont="1" applyFill="1" applyAlignment="1" applyProtection="1">
      <alignment horizontal="center" vertical="center" shrinkToFit="1"/>
      <protection locked="0"/>
    </xf>
    <xf numFmtId="0" fontId="15" fillId="3" borderId="19" xfId="125" applyFont="1" applyFill="1" applyBorder="1" applyAlignment="1" applyProtection="1">
      <alignment horizontal="center" vertical="center" shrinkToFit="1"/>
      <protection locked="0"/>
    </xf>
    <xf numFmtId="0" fontId="15" fillId="3" borderId="27" xfId="125" applyFont="1" applyFill="1" applyBorder="1" applyAlignment="1" applyProtection="1">
      <alignment horizontal="center" vertical="center" shrinkToFit="1"/>
      <protection locked="0"/>
    </xf>
    <xf numFmtId="0" fontId="15" fillId="3" borderId="3" xfId="125" applyFont="1" applyFill="1" applyBorder="1" applyAlignment="1" applyProtection="1">
      <alignment horizontal="center" vertical="center" shrinkToFit="1"/>
      <protection locked="0"/>
    </xf>
    <xf numFmtId="0" fontId="15" fillId="3" borderId="28" xfId="125" applyFont="1" applyFill="1" applyBorder="1" applyAlignment="1" applyProtection="1">
      <alignment horizontal="center" vertical="center" shrinkToFit="1"/>
      <protection locked="0"/>
    </xf>
    <xf numFmtId="0" fontId="5" fillId="3" borderId="12" xfId="125" applyFill="1" applyBorder="1" applyProtection="1">
      <alignment vertical="center"/>
      <protection locked="0"/>
    </xf>
    <xf numFmtId="0" fontId="5" fillId="3" borderId="15" xfId="125" applyFill="1" applyBorder="1" applyProtection="1">
      <alignment vertical="center"/>
      <protection locked="0"/>
    </xf>
    <xf numFmtId="0" fontId="5" fillId="3" borderId="16" xfId="125" applyFill="1" applyBorder="1" applyProtection="1">
      <alignment vertical="center"/>
      <protection locked="0"/>
    </xf>
    <xf numFmtId="0" fontId="5" fillId="0" borderId="32" xfId="125" applyBorder="1" applyAlignment="1" applyProtection="1">
      <alignment horizontal="center" vertical="center"/>
      <protection locked="0"/>
    </xf>
    <xf numFmtId="0" fontId="5" fillId="0" borderId="33" xfId="125" applyBorder="1" applyAlignment="1" applyProtection="1">
      <alignment horizontal="center" vertical="center"/>
      <protection locked="0"/>
    </xf>
    <xf numFmtId="0" fontId="14" fillId="0" borderId="33" xfId="125" applyNumberFormat="1" applyFont="1" applyBorder="1" applyAlignment="1" applyProtection="1">
      <alignment horizontal="center" vertical="center" shrinkToFit="1"/>
      <protection locked="0"/>
    </xf>
    <xf numFmtId="49" fontId="14" fillId="0" borderId="33" xfId="125" applyNumberFormat="1" applyFont="1" applyBorder="1" applyAlignment="1" applyProtection="1">
      <alignment horizontal="center" vertical="center" shrinkToFit="1"/>
      <protection locked="0"/>
    </xf>
    <xf numFmtId="0" fontId="5" fillId="0" borderId="33" xfId="125" applyBorder="1" applyAlignment="1" applyProtection="1">
      <alignment horizontal="right" vertical="center"/>
      <protection locked="0"/>
    </xf>
    <xf numFmtId="0" fontId="14" fillId="0" borderId="33" xfId="125" applyFont="1" applyBorder="1" applyAlignment="1" applyProtection="1">
      <alignment horizontal="center" vertical="center" shrinkToFit="1"/>
      <protection locked="0"/>
    </xf>
    <xf numFmtId="0" fontId="5" fillId="0" borderId="33" xfId="125" applyBorder="1" applyProtection="1">
      <alignment vertical="center"/>
      <protection locked="0"/>
    </xf>
    <xf numFmtId="0" fontId="5" fillId="0" borderId="34" xfId="125" applyBorder="1" applyProtection="1">
      <alignment vertical="center"/>
      <protection locked="0"/>
    </xf>
    <xf numFmtId="0" fontId="5" fillId="4" borderId="3" xfId="125" applyFill="1" applyBorder="1" applyProtection="1">
      <alignment vertical="center"/>
      <protection locked="0"/>
    </xf>
    <xf numFmtId="0" fontId="14" fillId="0" borderId="21" xfId="125" applyNumberFormat="1" applyFont="1" applyBorder="1" applyAlignment="1" applyProtection="1">
      <alignment horizontal="center" vertical="center" shrinkToFit="1"/>
      <protection locked="0"/>
    </xf>
    <xf numFmtId="49" fontId="14" fillId="0" borderId="21" xfId="125" applyNumberFormat="1" applyFont="1" applyBorder="1" applyAlignment="1" applyProtection="1">
      <alignment horizontal="center" vertical="center" shrinkToFit="1"/>
      <protection locked="0"/>
    </xf>
    <xf numFmtId="0" fontId="5" fillId="3" borderId="23" xfId="125" applyFill="1" applyBorder="1" applyProtection="1">
      <alignment vertical="center"/>
      <protection locked="0"/>
    </xf>
    <xf numFmtId="0" fontId="5" fillId="3" borderId="24" xfId="125" applyFill="1" applyBorder="1" applyProtection="1">
      <alignment vertical="center"/>
      <protection locked="0"/>
    </xf>
    <xf numFmtId="0" fontId="5" fillId="0" borderId="20" xfId="125" applyBorder="1" applyProtection="1">
      <alignment vertical="center"/>
      <protection locked="0"/>
    </xf>
    <xf numFmtId="0" fontId="5" fillId="0" borderId="0" xfId="125" applyProtection="1">
      <alignment vertical="center"/>
      <protection locked="0"/>
    </xf>
    <xf numFmtId="0" fontId="14" fillId="0" borderId="31" xfId="125" applyNumberFormat="1" applyFont="1" applyBorder="1" applyAlignment="1" applyProtection="1">
      <alignment horizontal="center" vertical="center" shrinkToFit="1"/>
      <protection locked="0"/>
    </xf>
    <xf numFmtId="49" fontId="14" fillId="0" borderId="31" xfId="125" applyNumberFormat="1" applyFont="1" applyBorder="1" applyAlignment="1" applyProtection="1">
      <alignment horizontal="center" vertical="center" shrinkToFit="1"/>
      <protection locked="0"/>
    </xf>
    <xf numFmtId="0" fontId="5" fillId="3" borderId="21" xfId="125" applyFill="1" applyBorder="1" applyProtection="1">
      <alignment vertical="center"/>
      <protection locked="0"/>
    </xf>
    <xf numFmtId="0" fontId="14" fillId="3" borderId="21" xfId="125" applyFont="1" applyFill="1" applyBorder="1" applyAlignment="1" applyProtection="1">
      <alignment horizontal="center" vertical="center" shrinkToFit="1"/>
      <protection locked="0"/>
    </xf>
    <xf numFmtId="0" fontId="5" fillId="4" borderId="10" xfId="125" applyFill="1" applyBorder="1" applyProtection="1">
      <alignment vertical="center"/>
      <protection locked="0"/>
    </xf>
    <xf numFmtId="0" fontId="5" fillId="4" borderId="11" xfId="125" applyFill="1" applyBorder="1" applyProtection="1">
      <alignment vertical="center"/>
      <protection locked="0"/>
    </xf>
    <xf numFmtId="9" fontId="0" fillId="3" borderId="12" xfId="128" applyFont="1" applyFill="1" applyBorder="1" applyAlignment="1" applyProtection="1">
      <alignment horizontal="center" vertical="center"/>
      <protection locked="0"/>
    </xf>
    <xf numFmtId="9" fontId="0" fillId="3" borderId="15" xfId="128" applyFont="1" applyFill="1" applyBorder="1" applyAlignment="1" applyProtection="1">
      <alignment horizontal="center" vertical="center"/>
      <protection locked="0"/>
    </xf>
    <xf numFmtId="9" fontId="0" fillId="3" borderId="25" xfId="128" applyFont="1" applyFill="1" applyBorder="1" applyAlignment="1" applyProtection="1">
      <alignment horizontal="center" vertical="center"/>
      <protection locked="0"/>
    </xf>
    <xf numFmtId="9" fontId="0" fillId="3" borderId="3" xfId="128" applyFont="1" applyFill="1" applyBorder="1" applyAlignment="1" applyProtection="1">
      <alignment horizontal="center" vertical="center"/>
      <protection locked="0"/>
    </xf>
    <xf numFmtId="49" fontId="16" fillId="3" borderId="15" xfId="125" applyNumberFormat="1" applyFont="1" applyFill="1" applyBorder="1" applyAlignment="1" applyProtection="1">
      <alignment horizontal="center" vertical="center" shrinkToFit="1"/>
      <protection locked="0"/>
    </xf>
    <xf numFmtId="49" fontId="16" fillId="3" borderId="3" xfId="125" applyNumberFormat="1" applyFont="1" applyFill="1" applyBorder="1" applyAlignment="1" applyProtection="1">
      <alignment horizontal="center" vertical="center" shrinkToFit="1"/>
      <protection locked="0"/>
    </xf>
    <xf numFmtId="0" fontId="5" fillId="3" borderId="15" xfId="125" applyFill="1" applyBorder="1" applyAlignment="1" applyProtection="1">
      <alignment horizontal="center" vertical="center"/>
      <protection locked="0"/>
    </xf>
    <xf numFmtId="0" fontId="5" fillId="3" borderId="16" xfId="125" applyNumberFormat="1" applyFill="1" applyBorder="1" applyAlignment="1" applyProtection="1">
      <alignment horizontal="center" vertical="center"/>
      <protection locked="0"/>
    </xf>
    <xf numFmtId="0" fontId="5" fillId="3" borderId="3" xfId="125" applyFill="1" applyBorder="1" applyAlignment="1" applyProtection="1">
      <alignment horizontal="center" vertical="center"/>
      <protection locked="0"/>
    </xf>
    <xf numFmtId="0" fontId="5" fillId="3" borderId="28" xfId="125" applyFill="1" applyBorder="1" applyAlignment="1" applyProtection="1">
      <alignment horizontal="center" vertical="center"/>
      <protection locked="0"/>
    </xf>
    <xf numFmtId="176" fontId="9" fillId="0" borderId="20" xfId="125" applyNumberFormat="1" applyFont="1" applyBorder="1" applyAlignment="1">
      <alignment horizontal="center" vertical="center"/>
    </xf>
    <xf numFmtId="176" fontId="9" fillId="0" borderId="0" xfId="125" applyNumberFormat="1" applyFont="1" applyAlignment="1">
      <alignment horizontal="center" vertical="center"/>
    </xf>
    <xf numFmtId="179" fontId="6" fillId="0" borderId="17" xfId="125" applyNumberFormat="1" applyFont="1" applyBorder="1" applyAlignment="1" applyProtection="1">
      <alignment horizontal="center" vertical="center" shrinkToFit="1"/>
      <protection locked="0"/>
    </xf>
    <xf numFmtId="179" fontId="6" fillId="0" borderId="0" xfId="125" applyNumberFormat="1" applyFont="1" applyAlignment="1" applyProtection="1">
      <alignment horizontal="center" vertical="center" shrinkToFit="1"/>
      <protection locked="0"/>
    </xf>
    <xf numFmtId="179" fontId="6" fillId="0" borderId="18" xfId="125" applyNumberFormat="1" applyFont="1" applyBorder="1" applyAlignment="1" applyProtection="1">
      <alignment horizontal="center" vertical="center" shrinkToFit="1"/>
      <protection locked="0"/>
    </xf>
    <xf numFmtId="179" fontId="6" fillId="0" borderId="39" xfId="125" applyNumberFormat="1" applyFont="1" applyBorder="1" applyAlignment="1" applyProtection="1">
      <alignment horizontal="center" vertical="center" shrinkToFit="1"/>
      <protection locked="0"/>
    </xf>
    <xf numFmtId="179" fontId="6" fillId="0" borderId="2" xfId="125" applyNumberFormat="1" applyFont="1" applyBorder="1" applyAlignment="1" applyProtection="1">
      <alignment horizontal="center" vertical="center" shrinkToFit="1"/>
      <protection locked="0"/>
    </xf>
    <xf numFmtId="179" fontId="6" fillId="0" borderId="40" xfId="125" applyNumberFormat="1" applyFont="1" applyBorder="1" applyAlignment="1" applyProtection="1">
      <alignment horizontal="center" vertical="center" shrinkToFit="1"/>
      <protection locked="0"/>
    </xf>
    <xf numFmtId="0" fontId="15" fillId="0" borderId="29" xfId="125" applyFont="1" applyBorder="1" applyAlignment="1" applyProtection="1">
      <alignment horizontal="left" vertical="center" shrinkToFit="1"/>
      <protection locked="0"/>
    </xf>
    <xf numFmtId="0" fontId="15" fillId="0" borderId="21" xfId="125" applyFont="1" applyBorder="1" applyAlignment="1" applyProtection="1">
      <alignment horizontal="left" vertical="center" shrinkToFit="1"/>
      <protection locked="0"/>
    </xf>
    <xf numFmtId="0" fontId="15" fillId="0" borderId="30" xfId="125" applyFont="1" applyBorder="1" applyAlignment="1" applyProtection="1">
      <alignment horizontal="left" vertical="center" shrinkToFit="1"/>
      <protection locked="0"/>
    </xf>
    <xf numFmtId="0" fontId="17" fillId="0" borderId="20" xfId="125" applyFont="1" applyBorder="1" applyAlignment="1" applyProtection="1">
      <alignment horizontal="center" vertical="center" shrinkToFit="1"/>
      <protection locked="0"/>
    </xf>
    <xf numFmtId="0" fontId="17" fillId="0" borderId="0" xfId="125" applyFont="1" applyAlignment="1" applyProtection="1">
      <alignment horizontal="center" vertical="center" shrinkToFit="1"/>
      <protection locked="0"/>
    </xf>
    <xf numFmtId="0" fontId="17" fillId="0" borderId="19" xfId="125" applyFont="1" applyBorder="1" applyAlignment="1" applyProtection="1">
      <alignment horizontal="center" vertical="center" shrinkToFit="1"/>
      <protection locked="0"/>
    </xf>
    <xf numFmtId="0" fontId="17" fillId="0" borderId="25" xfId="125" applyFont="1" applyBorder="1" applyAlignment="1" applyProtection="1">
      <alignment horizontal="center" vertical="center" shrinkToFit="1"/>
      <protection locked="0"/>
    </xf>
    <xf numFmtId="0" fontId="17" fillId="0" borderId="3" xfId="125" applyFont="1" applyBorder="1" applyAlignment="1" applyProtection="1">
      <alignment horizontal="center" vertical="center" shrinkToFit="1"/>
      <protection locked="0"/>
    </xf>
    <xf numFmtId="0" fontId="17" fillId="0" borderId="28" xfId="125" applyFont="1" applyBorder="1" applyAlignment="1" applyProtection="1">
      <alignment horizontal="center" vertical="center" shrinkToFit="1"/>
      <protection locked="0"/>
    </xf>
    <xf numFmtId="0" fontId="16" fillId="0" borderId="20" xfId="125" applyFont="1" applyBorder="1" applyAlignment="1" applyProtection="1">
      <alignment horizontal="center" vertical="center" shrinkToFit="1"/>
      <protection locked="0"/>
    </xf>
    <xf numFmtId="0" fontId="16" fillId="0" borderId="0" xfId="125" applyFont="1" applyAlignment="1" applyProtection="1">
      <alignment horizontal="center" vertical="center" shrinkToFit="1"/>
      <protection locked="0"/>
    </xf>
    <xf numFmtId="0" fontId="16" fillId="0" borderId="19" xfId="125" applyFont="1" applyBorder="1" applyAlignment="1" applyProtection="1">
      <alignment horizontal="center" vertical="center" shrinkToFit="1"/>
      <protection locked="0"/>
    </xf>
    <xf numFmtId="0" fontId="16" fillId="0" borderId="25" xfId="125" applyFont="1" applyBorder="1" applyAlignment="1" applyProtection="1">
      <alignment horizontal="center" vertical="center" shrinkToFit="1"/>
      <protection locked="0"/>
    </xf>
    <xf numFmtId="0" fontId="16" fillId="0" borderId="3" xfId="125" applyFont="1" applyBorder="1" applyAlignment="1" applyProtection="1">
      <alignment horizontal="center" vertical="center" shrinkToFit="1"/>
      <protection locked="0"/>
    </xf>
    <xf numFmtId="0" fontId="16" fillId="0" borderId="28" xfId="125" applyFont="1" applyBorder="1" applyAlignment="1" applyProtection="1">
      <alignment horizontal="center" vertical="center" shrinkToFit="1"/>
      <protection locked="0"/>
    </xf>
    <xf numFmtId="0" fontId="6" fillId="0" borderId="0" xfId="125" applyFont="1" applyAlignment="1" applyProtection="1">
      <alignment horizontal="left" vertical="center" shrinkToFit="1"/>
      <protection locked="0"/>
    </xf>
    <xf numFmtId="0" fontId="5" fillId="0" borderId="2" xfId="125" applyBorder="1" applyAlignment="1" applyProtection="1">
      <alignment horizontal="right"/>
      <protection locked="0"/>
    </xf>
    <xf numFmtId="0" fontId="5" fillId="0" borderId="3" xfId="125" applyBorder="1" applyAlignment="1" applyProtection="1">
      <protection locked="0"/>
    </xf>
    <xf numFmtId="0" fontId="5" fillId="0" borderId="4" xfId="125" applyBorder="1" applyProtection="1">
      <alignment vertical="center"/>
      <protection locked="0"/>
    </xf>
    <xf numFmtId="0" fontId="5" fillId="0" borderId="5" xfId="125" applyBorder="1" applyProtection="1">
      <alignment vertical="center"/>
      <protection locked="0"/>
    </xf>
    <xf numFmtId="0" fontId="5" fillId="0" borderId="6" xfId="125" applyBorder="1" applyProtection="1">
      <alignment vertical="center"/>
      <protection locked="0"/>
    </xf>
    <xf numFmtId="0" fontId="5" fillId="0" borderId="7" xfId="125" applyBorder="1" applyProtection="1">
      <alignment vertical="center"/>
      <protection locked="0"/>
    </xf>
    <xf numFmtId="0" fontId="5" fillId="0" borderId="8" xfId="125" applyBorder="1" applyProtection="1">
      <alignment vertical="center"/>
      <protection locked="0"/>
    </xf>
    <xf numFmtId="0" fontId="5" fillId="3" borderId="9" xfId="125" applyFill="1" applyBorder="1" applyProtection="1">
      <alignment vertical="center"/>
      <protection locked="0"/>
    </xf>
    <xf numFmtId="0" fontId="5" fillId="3" borderId="10" xfId="125" applyFill="1" applyBorder="1" applyProtection="1">
      <alignment vertical="center"/>
      <protection locked="0"/>
    </xf>
    <xf numFmtId="0" fontId="5" fillId="15" borderId="89" xfId="125" applyFill="1" applyBorder="1" applyAlignment="1" applyProtection="1">
      <alignment horizontal="center" vertical="center"/>
      <protection locked="0"/>
    </xf>
    <xf numFmtId="0" fontId="5" fillId="15" borderId="87" xfId="125" applyFill="1" applyBorder="1" applyAlignment="1" applyProtection="1">
      <alignment horizontal="center" vertical="center"/>
      <protection locked="0"/>
    </xf>
    <xf numFmtId="0" fontId="5" fillId="15" borderId="90" xfId="125" applyFill="1" applyBorder="1" applyAlignment="1" applyProtection="1">
      <alignment horizontal="center" vertical="center"/>
      <protection locked="0"/>
    </xf>
    <xf numFmtId="0" fontId="5" fillId="10" borderId="43" xfId="125" applyFill="1" applyBorder="1" applyAlignment="1" applyProtection="1">
      <alignment horizontal="center" vertical="center"/>
      <protection locked="0"/>
    </xf>
    <xf numFmtId="0" fontId="5" fillId="10" borderId="23" xfId="125" applyFill="1" applyBorder="1" applyAlignment="1" applyProtection="1">
      <alignment horizontal="center" vertical="center"/>
      <protection locked="0"/>
    </xf>
    <xf numFmtId="0" fontId="5" fillId="10" borderId="106" xfId="125" applyFill="1" applyBorder="1" applyAlignment="1" applyProtection="1">
      <alignment horizontal="center" vertical="center"/>
      <protection locked="0"/>
    </xf>
    <xf numFmtId="0" fontId="5" fillId="0" borderId="84" xfId="125" applyBorder="1" applyAlignment="1" applyProtection="1">
      <alignment horizontal="center" vertical="center"/>
      <protection locked="0"/>
    </xf>
    <xf numFmtId="0" fontId="5" fillId="0" borderId="31" xfId="125" applyBorder="1" applyAlignment="1" applyProtection="1">
      <alignment horizontal="center" vertical="center"/>
      <protection locked="0"/>
    </xf>
    <xf numFmtId="0" fontId="5" fillId="0" borderId="83" xfId="125" applyBorder="1" applyAlignment="1" applyProtection="1">
      <alignment horizontal="center" vertical="center"/>
      <protection locked="0"/>
    </xf>
    <xf numFmtId="0" fontId="5" fillId="14" borderId="82" xfId="125" applyFill="1" applyBorder="1" applyAlignment="1" applyProtection="1">
      <alignment horizontal="center" vertical="center"/>
      <protection locked="0"/>
    </xf>
    <xf numFmtId="0" fontId="5" fillId="14" borderId="31" xfId="125" applyFill="1" applyBorder="1" applyAlignment="1" applyProtection="1">
      <alignment horizontal="center" vertical="center"/>
      <protection locked="0"/>
    </xf>
    <xf numFmtId="0" fontId="5" fillId="14" borderId="85" xfId="125" applyFill="1" applyBorder="1" applyAlignment="1" applyProtection="1">
      <alignment horizontal="center" vertical="center"/>
      <protection locked="0"/>
    </xf>
    <xf numFmtId="0" fontId="36" fillId="0" borderId="12" xfId="125" applyFont="1" applyBorder="1" applyAlignment="1" applyProtection="1">
      <alignment horizontal="left" vertical="center"/>
      <protection locked="0"/>
    </xf>
    <xf numFmtId="0" fontId="36" fillId="0" borderId="15" xfId="125" applyFont="1" applyBorder="1" applyAlignment="1" applyProtection="1">
      <alignment horizontal="left" vertical="center"/>
      <protection locked="0"/>
    </xf>
    <xf numFmtId="0" fontId="36" fillId="0" borderId="16" xfId="125" applyFont="1" applyBorder="1" applyAlignment="1" applyProtection="1">
      <alignment horizontal="left" vertical="center"/>
      <protection locked="0"/>
    </xf>
    <xf numFmtId="0" fontId="5" fillId="13" borderId="82" xfId="125" applyFill="1" applyBorder="1" applyAlignment="1" applyProtection="1">
      <alignment horizontal="center" vertical="center"/>
      <protection locked="0"/>
    </xf>
    <xf numFmtId="0" fontId="5" fillId="13" borderId="31" xfId="125" applyFill="1" applyBorder="1" applyAlignment="1" applyProtection="1">
      <alignment horizontal="center" vertical="center"/>
      <protection locked="0"/>
    </xf>
    <xf numFmtId="0" fontId="5" fillId="13" borderId="85" xfId="125" applyFill="1" applyBorder="1" applyAlignment="1" applyProtection="1">
      <alignment horizontal="center" vertical="center"/>
      <protection locked="0"/>
    </xf>
    <xf numFmtId="0" fontId="35" fillId="8" borderId="90" xfId="129" applyFont="1" applyFill="1" applyBorder="1" applyAlignment="1" applyProtection="1">
      <alignment horizontal="center" vertical="center" shrinkToFit="1"/>
      <protection locked="0"/>
    </xf>
    <xf numFmtId="0" fontId="16" fillId="0" borderId="115" xfId="125" applyFont="1" applyBorder="1" applyAlignment="1" applyProtection="1">
      <alignment horizontal="center" vertical="center"/>
      <protection locked="0"/>
    </xf>
    <xf numFmtId="0" fontId="16" fillId="0" borderId="117" xfId="125" applyFont="1" applyBorder="1" applyAlignment="1" applyProtection="1">
      <alignment horizontal="center" vertical="center"/>
      <protection locked="0"/>
    </xf>
    <xf numFmtId="38" fontId="36" fillId="8" borderId="58" xfId="126" applyFont="1" applyFill="1" applyBorder="1" applyAlignment="1" applyProtection="1">
      <alignment horizontal="center" vertical="center" shrinkToFit="1"/>
      <protection locked="0"/>
    </xf>
    <xf numFmtId="38" fontId="36" fillId="8" borderId="59" xfId="126" applyFont="1" applyFill="1" applyBorder="1" applyAlignment="1" applyProtection="1">
      <alignment horizontal="center" vertical="center" shrinkToFit="1"/>
      <protection locked="0"/>
    </xf>
    <xf numFmtId="38" fontId="36" fillId="8" borderId="60" xfId="126" applyFont="1" applyFill="1" applyBorder="1" applyAlignment="1" applyProtection="1">
      <alignment horizontal="center" vertical="center" shrinkToFit="1"/>
      <protection locked="0"/>
    </xf>
    <xf numFmtId="0" fontId="16" fillId="0" borderId="116" xfId="125" applyFont="1" applyBorder="1" applyAlignment="1" applyProtection="1">
      <alignment horizontal="center" vertical="center"/>
      <protection locked="0"/>
    </xf>
    <xf numFmtId="0" fontId="37" fillId="0" borderId="83" xfId="129" applyFont="1" applyBorder="1" applyAlignment="1" applyProtection="1">
      <alignment horizontal="left" vertical="center" shrinkToFit="1"/>
      <protection locked="0"/>
    </xf>
    <xf numFmtId="38" fontId="38" fillId="0" borderId="82" xfId="126" applyFont="1" applyFill="1" applyBorder="1" applyAlignment="1" applyProtection="1">
      <alignment horizontal="center" vertical="center" shrinkToFit="1"/>
      <protection locked="0"/>
    </xf>
    <xf numFmtId="38" fontId="38" fillId="0" borderId="31" xfId="126" applyFont="1" applyFill="1" applyBorder="1" applyAlignment="1" applyProtection="1">
      <alignment horizontal="center" vertical="center" shrinkToFit="1"/>
      <protection locked="0"/>
    </xf>
    <xf numFmtId="38" fontId="38" fillId="0" borderId="56" xfId="126" applyFont="1" applyFill="1" applyBorder="1" applyAlignment="1" applyProtection="1">
      <alignment horizontal="center" vertical="center" shrinkToFit="1"/>
      <protection locked="0"/>
    </xf>
    <xf numFmtId="38" fontId="38" fillId="0" borderId="57" xfId="126" applyFont="1" applyFill="1" applyBorder="1" applyAlignment="1" applyProtection="1">
      <alignment horizontal="center" vertical="center" shrinkToFit="1"/>
      <protection locked="0"/>
    </xf>
    <xf numFmtId="38" fontId="33" fillId="0" borderId="82" xfId="126" applyFont="1" applyFill="1" applyBorder="1" applyAlignment="1" applyProtection="1">
      <alignment horizontal="center" vertical="center" shrinkToFit="1"/>
      <protection locked="0"/>
    </xf>
    <xf numFmtId="38" fontId="33" fillId="0" borderId="31" xfId="126" applyFont="1" applyFill="1" applyBorder="1" applyAlignment="1" applyProtection="1">
      <alignment horizontal="center" vertical="center" shrinkToFit="1"/>
      <protection locked="0"/>
    </xf>
    <xf numFmtId="38" fontId="48" fillId="0" borderId="56" xfId="126" applyFont="1" applyFill="1" applyBorder="1" applyAlignment="1" applyProtection="1">
      <alignment horizontal="center" vertical="center" shrinkToFit="1"/>
      <protection locked="0"/>
    </xf>
    <xf numFmtId="38" fontId="48" fillId="0" borderId="31" xfId="126" applyFont="1" applyFill="1" applyBorder="1" applyAlignment="1" applyProtection="1">
      <alignment horizontal="center" vertical="center" shrinkToFit="1"/>
      <protection locked="0"/>
    </xf>
    <xf numFmtId="38" fontId="48" fillId="0" borderId="57" xfId="126" applyFont="1" applyFill="1" applyBorder="1" applyAlignment="1" applyProtection="1">
      <alignment horizontal="center" vertical="center" shrinkToFit="1"/>
      <protection locked="0"/>
    </xf>
    <xf numFmtId="0" fontId="18" fillId="0" borderId="0" xfId="125" applyFont="1" applyAlignment="1" applyProtection="1">
      <alignment horizontal="center" vertical="center" wrapText="1"/>
      <protection locked="0"/>
    </xf>
    <xf numFmtId="0" fontId="18" fillId="0" borderId="65" xfId="125" applyFont="1" applyBorder="1" applyAlignment="1" applyProtection="1">
      <alignment horizontal="center" vertical="center" wrapText="1"/>
      <protection locked="0"/>
    </xf>
    <xf numFmtId="0" fontId="18" fillId="0" borderId="70" xfId="125" applyFont="1" applyBorder="1" applyAlignment="1" applyProtection="1">
      <alignment horizontal="center" vertical="center" wrapText="1"/>
      <protection locked="0"/>
    </xf>
    <xf numFmtId="0" fontId="18" fillId="0" borderId="71" xfId="125" applyFont="1" applyBorder="1" applyAlignment="1" applyProtection="1">
      <alignment horizontal="center" vertical="center" wrapText="1"/>
      <protection locked="0"/>
    </xf>
    <xf numFmtId="0" fontId="39" fillId="0" borderId="108" xfId="130" applyBorder="1" applyAlignment="1" applyProtection="1">
      <alignment horizontal="center" vertical="center"/>
      <protection locked="0"/>
    </xf>
    <xf numFmtId="0" fontId="39" fillId="0" borderId="107" xfId="130" applyBorder="1" applyAlignment="1" applyProtection="1">
      <alignment horizontal="center" vertical="center"/>
      <protection locked="0"/>
    </xf>
    <xf numFmtId="0" fontId="39" fillId="0" borderId="118" xfId="130" applyBorder="1" applyAlignment="1" applyProtection="1">
      <alignment horizontal="center" vertical="center"/>
      <protection locked="0"/>
    </xf>
    <xf numFmtId="0" fontId="19" fillId="0" borderId="0" xfId="125" applyFont="1" applyAlignment="1" applyProtection="1">
      <alignment horizontal="center" vertical="center" wrapText="1"/>
      <protection locked="0"/>
    </xf>
    <xf numFmtId="0" fontId="21" fillId="0" borderId="66" xfId="125" applyFont="1" applyBorder="1" applyAlignment="1" applyProtection="1">
      <alignment horizontal="center" vertical="center" wrapText="1" shrinkToFit="1"/>
      <protection locked="0"/>
    </xf>
    <xf numFmtId="0" fontId="21" fillId="0" borderId="0" xfId="125" applyFont="1" applyAlignment="1" applyProtection="1">
      <alignment horizontal="center" vertical="center" wrapText="1" shrinkToFit="1"/>
      <protection locked="0"/>
    </xf>
    <xf numFmtId="0" fontId="21" fillId="0" borderId="65" xfId="125" applyFont="1" applyBorder="1" applyAlignment="1" applyProtection="1">
      <alignment horizontal="center" vertical="center" wrapText="1" shrinkToFit="1"/>
      <protection locked="0"/>
    </xf>
    <xf numFmtId="0" fontId="5" fillId="0" borderId="108" xfId="125" applyBorder="1" applyAlignment="1" applyProtection="1">
      <alignment horizontal="center" vertical="center"/>
      <protection locked="0"/>
    </xf>
    <xf numFmtId="0" fontId="5" fillId="0" borderId="107" xfId="125" applyBorder="1" applyAlignment="1" applyProtection="1">
      <alignment horizontal="center" vertical="center"/>
      <protection locked="0"/>
    </xf>
    <xf numFmtId="0" fontId="5" fillId="0" borderId="118" xfId="125" applyBorder="1" applyAlignment="1" applyProtection="1">
      <alignment horizontal="center" vertical="center"/>
      <protection locked="0"/>
    </xf>
    <xf numFmtId="0" fontId="5" fillId="0" borderId="64" xfId="125" applyBorder="1" applyAlignment="1" applyProtection="1">
      <alignment vertical="center" wrapText="1"/>
      <protection locked="0"/>
    </xf>
    <xf numFmtId="0" fontId="5" fillId="0" borderId="0" xfId="125" applyAlignment="1" applyProtection="1">
      <alignment vertical="center" wrapText="1"/>
      <protection locked="0"/>
    </xf>
    <xf numFmtId="38" fontId="5" fillId="0" borderId="49" xfId="126" applyFont="1" applyBorder="1" applyProtection="1">
      <alignment vertical="center"/>
      <protection locked="0"/>
    </xf>
    <xf numFmtId="38" fontId="5" fillId="0" borderId="87" xfId="126" applyFont="1" applyBorder="1" applyProtection="1">
      <alignment vertical="center"/>
      <protection locked="0"/>
    </xf>
    <xf numFmtId="0" fontId="5" fillId="0" borderId="87" xfId="125" applyBorder="1" applyProtection="1">
      <alignment vertical="center"/>
      <protection locked="0"/>
    </xf>
    <xf numFmtId="0" fontId="5" fillId="0" borderId="88" xfId="125" applyBorder="1" applyProtection="1">
      <alignment vertical="center"/>
      <protection locked="0"/>
    </xf>
    <xf numFmtId="0" fontId="31" fillId="0" borderId="29" xfId="129" applyFont="1" applyBorder="1" applyAlignment="1" applyProtection="1">
      <alignment horizontal="center" vertical="center" shrinkToFit="1"/>
      <protection locked="0"/>
    </xf>
    <xf numFmtId="38" fontId="5" fillId="3" borderId="4" xfId="126" applyFont="1" applyFill="1" applyBorder="1" applyProtection="1">
      <alignment vertical="center"/>
      <protection locked="0"/>
    </xf>
    <xf numFmtId="38" fontId="5" fillId="3" borderId="5" xfId="126" applyFont="1" applyFill="1" applyBorder="1" applyProtection="1">
      <alignment vertical="center"/>
      <protection locked="0"/>
    </xf>
    <xf numFmtId="38" fontId="5" fillId="3" borderId="6" xfId="126" applyFont="1" applyFill="1" applyBorder="1" applyProtection="1">
      <alignment vertical="center"/>
      <protection locked="0"/>
    </xf>
    <xf numFmtId="0" fontId="29" fillId="0" borderId="49" xfId="125" applyFont="1" applyBorder="1" applyAlignment="1" applyProtection="1">
      <alignment horizontal="center" vertical="center"/>
      <protection locked="0"/>
    </xf>
    <xf numFmtId="9" fontId="5" fillId="3" borderId="12" xfId="128" applyFont="1" applyFill="1" applyBorder="1" applyAlignment="1" applyProtection="1">
      <alignment horizontal="center" vertical="center"/>
      <protection locked="0"/>
    </xf>
    <xf numFmtId="9" fontId="5" fillId="3" borderId="15" xfId="128" applyFont="1" applyFill="1" applyBorder="1" applyAlignment="1" applyProtection="1">
      <alignment horizontal="center" vertical="center"/>
      <protection locked="0"/>
    </xf>
    <xf numFmtId="9" fontId="5" fillId="3" borderId="25" xfId="128" applyFont="1" applyFill="1" applyBorder="1" applyAlignment="1" applyProtection="1">
      <alignment horizontal="center" vertical="center"/>
      <protection locked="0"/>
    </xf>
    <xf numFmtId="9" fontId="5" fillId="3" borderId="3" xfId="128" applyFont="1" applyFill="1" applyBorder="1" applyAlignment="1" applyProtection="1">
      <alignment horizontal="center" vertical="center"/>
      <protection locked="0"/>
    </xf>
    <xf numFmtId="0" fontId="19" fillId="0" borderId="0" xfId="125" applyFont="1" applyAlignment="1" applyProtection="1">
      <alignment horizontal="right" vertical="center" wrapText="1"/>
      <protection locked="0"/>
    </xf>
    <xf numFmtId="0" fontId="22" fillId="0" borderId="66" xfId="125" applyFont="1" applyBorder="1" applyAlignment="1" applyProtection="1">
      <alignment horizontal="right" vertical="center" shrinkToFit="1"/>
      <protection locked="0"/>
    </xf>
    <xf numFmtId="0" fontId="22" fillId="0" borderId="0" xfId="125" applyFont="1" applyAlignment="1" applyProtection="1">
      <alignment horizontal="right" vertical="center" shrinkToFit="1"/>
      <protection locked="0"/>
    </xf>
    <xf numFmtId="0" fontId="18" fillId="0" borderId="0" xfId="125" applyFont="1" applyAlignment="1" applyProtection="1">
      <alignment vertical="center" wrapText="1"/>
      <protection locked="0"/>
    </xf>
    <xf numFmtId="0" fontId="18" fillId="0" borderId="0" xfId="125" applyFont="1" applyProtection="1">
      <alignment vertical="center"/>
      <protection locked="0"/>
    </xf>
    <xf numFmtId="0" fontId="18" fillId="0" borderId="65" xfId="125" applyFont="1" applyBorder="1" applyProtection="1">
      <alignment vertical="center"/>
      <protection locked="0"/>
    </xf>
    <xf numFmtId="0" fontId="18" fillId="0" borderId="70" xfId="125" applyFont="1" applyBorder="1" applyProtection="1">
      <alignment vertical="center"/>
      <protection locked="0"/>
    </xf>
    <xf numFmtId="0" fontId="18" fillId="0" borderId="71" xfId="125" applyFont="1" applyBorder="1" applyProtection="1">
      <alignment vertical="center"/>
      <protection locked="0"/>
    </xf>
    <xf numFmtId="0" fontId="5" fillId="0" borderId="66" xfId="125" applyBorder="1" applyProtection="1">
      <alignment vertical="center"/>
      <protection locked="0"/>
    </xf>
    <xf numFmtId="0" fontId="5" fillId="0" borderId="67" xfId="125" applyBorder="1" applyProtection="1">
      <alignment vertical="center"/>
      <protection locked="0"/>
    </xf>
    <xf numFmtId="0" fontId="5" fillId="0" borderId="70" xfId="125" applyBorder="1" applyProtection="1">
      <alignment vertical="center"/>
      <protection locked="0"/>
    </xf>
    <xf numFmtId="0" fontId="22" fillId="0" borderId="17" xfId="125" applyFont="1" applyBorder="1" applyAlignment="1" applyProtection="1">
      <alignment horizontal="left" vertical="center" shrinkToFit="1"/>
      <protection locked="0"/>
    </xf>
    <xf numFmtId="0" fontId="22" fillId="0" borderId="0" xfId="125" applyFont="1" applyAlignment="1" applyProtection="1">
      <alignment horizontal="left" vertical="center" shrinkToFit="1"/>
      <protection locked="0"/>
    </xf>
    <xf numFmtId="0" fontId="22" fillId="0" borderId="19" xfId="125" applyFont="1" applyBorder="1" applyAlignment="1" applyProtection="1">
      <alignment horizontal="left" vertical="center" shrinkToFit="1"/>
      <protection locked="0"/>
    </xf>
    <xf numFmtId="0" fontId="22" fillId="0" borderId="29" xfId="125" applyFont="1" applyBorder="1" applyAlignment="1" applyProtection="1">
      <alignment horizontal="left" vertical="center" shrinkToFit="1"/>
      <protection locked="0"/>
    </xf>
    <xf numFmtId="0" fontId="22" fillId="0" borderId="21" xfId="125" applyFont="1" applyBorder="1" applyAlignment="1" applyProtection="1">
      <alignment horizontal="left" vertical="center" shrinkToFit="1"/>
      <protection locked="0"/>
    </xf>
    <xf numFmtId="0" fontId="22" fillId="0" borderId="30" xfId="125" applyFont="1" applyBorder="1" applyAlignment="1" applyProtection="1">
      <alignment horizontal="left" vertical="center" shrinkToFit="1"/>
      <protection locked="0"/>
    </xf>
    <xf numFmtId="0" fontId="40" fillId="11" borderId="61" xfId="125" applyFont="1" applyFill="1" applyBorder="1" applyAlignment="1" applyProtection="1">
      <alignment horizontal="center" vertical="center"/>
      <protection locked="0"/>
    </xf>
    <xf numFmtId="0" fontId="40" fillId="11" borderId="64" xfId="125" applyFont="1" applyFill="1" applyBorder="1" applyAlignment="1" applyProtection="1">
      <alignment horizontal="center" vertical="center"/>
      <protection locked="0"/>
    </xf>
    <xf numFmtId="0" fontId="40" fillId="11" borderId="78" xfId="125" applyFont="1" applyFill="1" applyBorder="1" applyAlignment="1" applyProtection="1">
      <alignment horizontal="center" vertical="center"/>
      <protection locked="0"/>
    </xf>
    <xf numFmtId="0" fontId="40" fillId="11" borderId="67" xfId="125" applyFont="1" applyFill="1" applyBorder="1" applyAlignment="1" applyProtection="1">
      <alignment horizontal="center" vertical="center"/>
      <protection locked="0"/>
    </xf>
    <xf numFmtId="0" fontId="40" fillId="11" borderId="70" xfId="125" applyFont="1" applyFill="1" applyBorder="1" applyAlignment="1" applyProtection="1">
      <alignment horizontal="center" vertical="center"/>
      <protection locked="0"/>
    </xf>
    <xf numFmtId="0" fontId="40" fillId="11" borderId="71" xfId="125" applyFont="1" applyFill="1" applyBorder="1" applyAlignment="1" applyProtection="1">
      <alignment horizontal="center" vertical="center"/>
      <protection locked="0"/>
    </xf>
    <xf numFmtId="0" fontId="5" fillId="16" borderId="87" xfId="125" applyFill="1" applyBorder="1" applyAlignment="1" applyProtection="1">
      <alignment horizontal="center" vertical="center"/>
      <protection locked="0"/>
    </xf>
    <xf numFmtId="0" fontId="5" fillId="16" borderId="90" xfId="125" applyFill="1" applyBorder="1" applyAlignment="1" applyProtection="1">
      <alignment horizontal="center" vertical="center"/>
      <protection locked="0"/>
    </xf>
    <xf numFmtId="183" fontId="29" fillId="0" borderId="48" xfId="125" applyNumberFormat="1" applyFont="1" applyBorder="1" applyAlignment="1" applyProtection="1">
      <alignment horizontal="center" vertical="center"/>
      <protection locked="0"/>
    </xf>
    <xf numFmtId="183" fontId="29" fillId="0" borderId="49" xfId="125" applyNumberFormat="1" applyFont="1" applyBorder="1" applyAlignment="1" applyProtection="1">
      <alignment horizontal="center" vertical="center"/>
      <protection locked="0"/>
    </xf>
    <xf numFmtId="0" fontId="8" fillId="0" borderId="17" xfId="125" applyFont="1" applyBorder="1" applyAlignment="1" applyProtection="1">
      <alignment horizontal="left" vertical="center" shrinkToFit="1"/>
      <protection locked="0"/>
    </xf>
    <xf numFmtId="0" fontId="8" fillId="0" borderId="0" xfId="125" applyFont="1" applyAlignment="1" applyProtection="1">
      <alignment horizontal="left" vertical="center" shrinkToFit="1"/>
      <protection locked="0"/>
    </xf>
    <xf numFmtId="0" fontId="8" fillId="0" borderId="19" xfId="125" applyFont="1" applyBorder="1" applyAlignment="1" applyProtection="1">
      <alignment horizontal="left" vertical="center" shrinkToFit="1"/>
      <protection locked="0"/>
    </xf>
    <xf numFmtId="0" fontId="8" fillId="0" borderId="29" xfId="125" applyFont="1" applyBorder="1" applyAlignment="1" applyProtection="1">
      <alignment horizontal="left" vertical="center" shrinkToFit="1"/>
      <protection locked="0"/>
    </xf>
    <xf numFmtId="0" fontId="8" fillId="0" borderId="21" xfId="125" applyFont="1" applyBorder="1" applyAlignment="1" applyProtection="1">
      <alignment horizontal="left" vertical="center" shrinkToFit="1"/>
      <protection locked="0"/>
    </xf>
    <xf numFmtId="0" fontId="8" fillId="0" borderId="30" xfId="125" applyFont="1" applyBorder="1" applyAlignment="1" applyProtection="1">
      <alignment horizontal="left" vertical="center" shrinkToFit="1"/>
      <protection locked="0"/>
    </xf>
    <xf numFmtId="0" fontId="16" fillId="0" borderId="120" xfId="125" applyFont="1" applyBorder="1" applyAlignment="1" applyProtection="1">
      <alignment horizontal="center" vertical="center"/>
      <protection locked="0"/>
    </xf>
    <xf numFmtId="0" fontId="16" fillId="0" borderId="121" xfId="125" applyFont="1" applyBorder="1" applyAlignment="1" applyProtection="1">
      <alignment horizontal="center" vertical="center"/>
      <protection locked="0"/>
    </xf>
    <xf numFmtId="0" fontId="16" fillId="0" borderId="122" xfId="125" applyFont="1" applyBorder="1" applyAlignment="1" applyProtection="1">
      <alignment horizontal="center" vertical="center"/>
      <protection locked="0"/>
    </xf>
    <xf numFmtId="0" fontId="5" fillId="22" borderId="89" xfId="125" applyFill="1" applyBorder="1" applyAlignment="1" applyProtection="1">
      <alignment horizontal="center" vertical="center"/>
      <protection locked="0"/>
    </xf>
    <xf numFmtId="0" fontId="5" fillId="22" borderId="87" xfId="125" applyFill="1" applyBorder="1" applyAlignment="1" applyProtection="1">
      <alignment horizontal="center" vertical="center"/>
      <protection locked="0"/>
    </xf>
    <xf numFmtId="0" fontId="5" fillId="22" borderId="90" xfId="125" applyFill="1" applyBorder="1" applyAlignment="1" applyProtection="1">
      <alignment horizontal="center" vertical="center"/>
      <protection locked="0"/>
    </xf>
    <xf numFmtId="0" fontId="22" fillId="0" borderId="66" xfId="125" applyFont="1" applyBorder="1" applyAlignment="1" applyProtection="1">
      <alignment horizontal="center" vertical="top" shrinkToFit="1"/>
      <protection locked="0"/>
    </xf>
    <xf numFmtId="0" fontId="22" fillId="0" borderId="0" xfId="125" applyFont="1" applyAlignment="1" applyProtection="1">
      <alignment horizontal="center" vertical="top" shrinkToFit="1"/>
      <protection locked="0"/>
    </xf>
    <xf numFmtId="38" fontId="5" fillId="0" borderId="87" xfId="126" applyBorder="1" applyProtection="1">
      <alignment vertical="center"/>
      <protection locked="0"/>
    </xf>
    <xf numFmtId="0" fontId="5" fillId="5" borderId="82" xfId="125" applyFill="1" applyBorder="1" applyAlignment="1" applyProtection="1">
      <alignment horizontal="center" vertical="center"/>
      <protection locked="0"/>
    </xf>
    <xf numFmtId="0" fontId="5" fillId="5" borderId="31" xfId="125" applyFill="1" applyBorder="1" applyAlignment="1" applyProtection="1">
      <alignment horizontal="center" vertical="center"/>
      <protection locked="0"/>
    </xf>
    <xf numFmtId="0" fontId="5" fillId="5" borderId="85" xfId="125" applyFill="1" applyBorder="1" applyAlignment="1" applyProtection="1">
      <alignment horizontal="center" vertical="center"/>
      <protection locked="0"/>
    </xf>
    <xf numFmtId="0" fontId="5" fillId="21" borderId="31" xfId="125" applyFill="1" applyBorder="1" applyAlignment="1" applyProtection="1">
      <alignment horizontal="center" vertical="center"/>
      <protection locked="0"/>
    </xf>
    <xf numFmtId="0" fontId="5" fillId="21" borderId="85" xfId="125" applyFill="1" applyBorder="1" applyAlignment="1" applyProtection="1">
      <alignment horizontal="center" vertical="center"/>
      <protection locked="0"/>
    </xf>
    <xf numFmtId="0" fontId="5" fillId="20" borderId="31" xfId="125" applyFill="1" applyBorder="1" applyAlignment="1" applyProtection="1">
      <alignment horizontal="center" vertical="center"/>
      <protection locked="0"/>
    </xf>
    <xf numFmtId="0" fontId="5" fillId="20" borderId="85" xfId="125" applyFill="1" applyBorder="1" applyAlignment="1" applyProtection="1">
      <alignment horizontal="center" vertical="center"/>
      <protection locked="0"/>
    </xf>
    <xf numFmtId="0" fontId="5" fillId="19" borderId="31" xfId="125" applyFill="1" applyBorder="1" applyAlignment="1" applyProtection="1">
      <alignment horizontal="center" vertical="center"/>
      <protection locked="0"/>
    </xf>
    <xf numFmtId="0" fontId="5" fillId="19" borderId="85" xfId="125" applyFill="1" applyBorder="1" applyAlignment="1" applyProtection="1">
      <alignment horizontal="center" vertical="center"/>
      <protection locked="0"/>
    </xf>
    <xf numFmtId="0" fontId="5" fillId="18" borderId="31" xfId="125" applyFill="1" applyBorder="1" applyAlignment="1" applyProtection="1">
      <alignment horizontal="center" vertical="center"/>
      <protection locked="0"/>
    </xf>
    <xf numFmtId="0" fontId="5" fillId="18" borderId="85" xfId="125" applyFill="1" applyBorder="1" applyAlignment="1" applyProtection="1">
      <alignment horizontal="center" vertical="center"/>
      <protection locked="0"/>
    </xf>
    <xf numFmtId="0" fontId="5" fillId="17" borderId="10" xfId="125" applyFill="1" applyBorder="1" applyAlignment="1" applyProtection="1">
      <alignment horizontal="center" vertical="center"/>
      <protection locked="0"/>
    </xf>
    <xf numFmtId="0" fontId="5" fillId="17" borderId="81" xfId="125" applyFill="1" applyBorder="1" applyAlignment="1" applyProtection="1">
      <alignment horizontal="center" vertical="center"/>
      <protection locked="0"/>
    </xf>
    <xf numFmtId="0" fontId="16" fillId="0" borderId="112" xfId="125" applyFont="1" applyBorder="1" applyAlignment="1" applyProtection="1">
      <alignment horizontal="center" vertical="center"/>
      <protection locked="0"/>
    </xf>
    <xf numFmtId="0" fontId="16" fillId="0" borderId="23" xfId="125" applyFont="1" applyBorder="1" applyAlignment="1" applyProtection="1">
      <alignment horizontal="center" vertical="center"/>
      <protection locked="0"/>
    </xf>
    <xf numFmtId="0" fontId="16" fillId="0" borderId="106" xfId="125" applyFont="1" applyBorder="1" applyAlignment="1" applyProtection="1">
      <alignment horizontal="center" vertical="center"/>
      <protection locked="0"/>
    </xf>
    <xf numFmtId="0" fontId="16" fillId="0" borderId="65" xfId="125" applyFont="1" applyBorder="1" applyAlignment="1" applyProtection="1">
      <alignment horizontal="center" vertical="center"/>
      <protection locked="0"/>
    </xf>
    <xf numFmtId="0" fontId="16" fillId="0" borderId="71" xfId="125" applyFont="1" applyBorder="1" applyAlignment="1" applyProtection="1">
      <alignment horizontal="center" vertical="center"/>
      <protection locked="0"/>
    </xf>
    <xf numFmtId="0" fontId="31" fillId="0" borderId="82" xfId="129" applyFont="1" applyBorder="1" applyAlignment="1" applyProtection="1">
      <alignment vertical="center" shrinkToFit="1"/>
      <protection locked="0"/>
    </xf>
    <xf numFmtId="0" fontId="31" fillId="0" borderId="31" xfId="129" applyFont="1" applyBorder="1" applyAlignment="1" applyProtection="1">
      <alignment vertical="center" shrinkToFit="1"/>
      <protection locked="0"/>
    </xf>
    <xf numFmtId="0" fontId="31" fillId="0" borderId="83" xfId="129" applyFont="1" applyBorder="1" applyAlignment="1" applyProtection="1">
      <alignment vertical="center" shrinkToFit="1"/>
      <protection locked="0"/>
    </xf>
    <xf numFmtId="0" fontId="31" fillId="0" borderId="112" xfId="129" applyFont="1" applyBorder="1" applyAlignment="1" applyProtection="1">
      <alignment horizontal="center" vertical="center" shrinkToFit="1"/>
      <protection locked="0"/>
    </xf>
    <xf numFmtId="0" fontId="31" fillId="0" borderId="23" xfId="129" applyFont="1" applyBorder="1" applyAlignment="1" applyProtection="1">
      <alignment horizontal="center" vertical="center" shrinkToFit="1"/>
      <protection locked="0"/>
    </xf>
    <xf numFmtId="0" fontId="31" fillId="0" borderId="24" xfId="129" applyFont="1" applyBorder="1" applyAlignment="1" applyProtection="1">
      <alignment horizontal="center" vertical="center" shrinkToFit="1"/>
      <protection locked="0"/>
    </xf>
    <xf numFmtId="0" fontId="31" fillId="0" borderId="43" xfId="129" applyFont="1" applyBorder="1" applyAlignment="1" applyProtection="1">
      <alignment horizontal="left" vertical="center" shrinkToFit="1"/>
      <protection locked="0"/>
    </xf>
    <xf numFmtId="0" fontId="31" fillId="0" borderId="23" xfId="129" applyFont="1" applyBorder="1" applyAlignment="1" applyProtection="1">
      <alignment horizontal="left" vertical="center" shrinkToFit="1"/>
      <protection locked="0"/>
    </xf>
    <xf numFmtId="0" fontId="31" fillId="0" borderId="24" xfId="129" applyFont="1" applyBorder="1" applyAlignment="1" applyProtection="1">
      <alignment horizontal="left" vertical="center" shrinkToFit="1"/>
      <protection locked="0"/>
    </xf>
    <xf numFmtId="0" fontId="18" fillId="0" borderId="0" xfId="125" applyFont="1" applyAlignment="1" applyProtection="1">
      <alignment horizontal="center" vertical="center" wrapText="1" shrinkToFit="1"/>
      <protection locked="0"/>
    </xf>
    <xf numFmtId="0" fontId="45" fillId="0" borderId="0" xfId="125" applyFont="1" applyAlignment="1" applyProtection="1">
      <alignment horizontal="center" vertical="center" wrapText="1"/>
      <protection locked="0"/>
    </xf>
    <xf numFmtId="38" fontId="5" fillId="0" borderId="92" xfId="126" applyBorder="1" applyAlignment="1" applyProtection="1">
      <alignment horizontal="center" vertical="center"/>
      <protection locked="0"/>
    </xf>
    <xf numFmtId="38" fontId="5" fillId="0" borderId="49" xfId="126" applyBorder="1" applyAlignment="1" applyProtection="1">
      <alignment horizontal="center" vertical="center"/>
      <protection locked="0"/>
    </xf>
    <xf numFmtId="0" fontId="22" fillId="0" borderId="67" xfId="125" applyFont="1" applyBorder="1" applyAlignment="1" applyProtection="1">
      <alignment horizontal="center" vertical="top" shrinkToFit="1"/>
      <protection locked="0"/>
    </xf>
    <xf numFmtId="0" fontId="22" fillId="0" borderId="70" xfId="125" applyFont="1" applyBorder="1" applyAlignment="1" applyProtection="1">
      <alignment horizontal="center" vertical="top" shrinkToFit="1"/>
      <protection locked="0"/>
    </xf>
    <xf numFmtId="0" fontId="35" fillId="8" borderId="58" xfId="129" applyFont="1" applyFill="1" applyBorder="1" applyAlignment="1" applyProtection="1">
      <alignment horizontal="center" vertical="center" shrinkToFit="1"/>
      <protection locked="0"/>
    </xf>
    <xf numFmtId="0" fontId="35" fillId="8" borderId="59" xfId="129" applyFont="1" applyFill="1" applyBorder="1" applyAlignment="1" applyProtection="1">
      <alignment horizontal="center" vertical="center" shrinkToFit="1"/>
      <protection locked="0"/>
    </xf>
    <xf numFmtId="0" fontId="35" fillId="8" borderId="100" xfId="129" applyFont="1" applyFill="1" applyBorder="1" applyAlignment="1" applyProtection="1">
      <alignment horizontal="center" vertical="center" shrinkToFit="1"/>
      <protection locked="0"/>
    </xf>
    <xf numFmtId="38" fontId="36" fillId="8" borderId="101" xfId="126" applyFont="1" applyFill="1" applyBorder="1" applyAlignment="1" applyProtection="1">
      <alignment horizontal="center" vertical="center" shrinkToFit="1"/>
      <protection locked="0"/>
    </xf>
    <xf numFmtId="38" fontId="5" fillId="0" borderId="89" xfId="126" applyBorder="1" applyAlignment="1" applyProtection="1">
      <alignment horizontal="center" vertical="center"/>
      <protection locked="0"/>
    </xf>
    <xf numFmtId="38" fontId="5" fillId="0" borderId="87" xfId="126" applyBorder="1" applyAlignment="1" applyProtection="1">
      <alignment horizontal="center" vertical="center"/>
      <protection locked="0"/>
    </xf>
    <xf numFmtId="0" fontId="5" fillId="25" borderId="89" xfId="125" applyFill="1" applyBorder="1" applyAlignment="1" applyProtection="1">
      <alignment horizontal="center" vertical="center"/>
      <protection locked="0"/>
    </xf>
    <xf numFmtId="0" fontId="5" fillId="25" borderId="87" xfId="125" applyFill="1" applyBorder="1" applyAlignment="1" applyProtection="1">
      <alignment horizontal="center" vertical="center"/>
      <protection locked="0"/>
    </xf>
    <xf numFmtId="0" fontId="5" fillId="25" borderId="90" xfId="125" applyFill="1" applyBorder="1" applyAlignment="1" applyProtection="1">
      <alignment horizontal="center" vertical="center"/>
      <protection locked="0"/>
    </xf>
    <xf numFmtId="0" fontId="22" fillId="0" borderId="17" xfId="125" applyFont="1" applyBorder="1" applyAlignment="1" applyProtection="1">
      <alignment horizontal="center" vertical="center"/>
      <protection locked="0"/>
    </xf>
    <xf numFmtId="0" fontId="22" fillId="0" borderId="0" xfId="125" applyFont="1" applyAlignment="1" applyProtection="1">
      <alignment horizontal="center" vertical="center"/>
      <protection locked="0"/>
    </xf>
    <xf numFmtId="0" fontId="22" fillId="0" borderId="19" xfId="125" applyFont="1" applyBorder="1" applyAlignment="1" applyProtection="1">
      <alignment horizontal="center" vertical="center"/>
      <protection locked="0"/>
    </xf>
    <xf numFmtId="0" fontId="5" fillId="0" borderId="19" xfId="125" applyBorder="1" applyProtection="1">
      <alignment vertical="center"/>
      <protection locked="0"/>
    </xf>
    <xf numFmtId="0" fontId="14" fillId="0" borderId="20" xfId="125" applyFont="1" applyBorder="1" applyAlignment="1" applyProtection="1">
      <alignment horizontal="center" vertical="center"/>
      <protection locked="0"/>
    </xf>
    <xf numFmtId="0" fontId="14" fillId="0" borderId="0" xfId="125" applyFont="1" applyAlignment="1" applyProtection="1">
      <alignment horizontal="center" vertical="center"/>
      <protection locked="0"/>
    </xf>
    <xf numFmtId="0" fontId="14" fillId="0" borderId="18" xfId="125" applyFont="1" applyBorder="1" applyAlignment="1" applyProtection="1">
      <alignment horizontal="center" vertical="center"/>
      <protection locked="0"/>
    </xf>
    <xf numFmtId="0" fontId="22" fillId="0" borderId="56" xfId="125" applyFont="1" applyBorder="1" applyAlignment="1" applyProtection="1">
      <alignment horizontal="center" vertical="center"/>
      <protection locked="0"/>
    </xf>
    <xf numFmtId="0" fontId="22" fillId="0" borderId="31" xfId="125" applyFont="1" applyBorder="1" applyAlignment="1" applyProtection="1">
      <alignment horizontal="center" vertical="center"/>
      <protection locked="0"/>
    </xf>
    <xf numFmtId="0" fontId="22" fillId="0" borderId="83" xfId="125" applyFont="1" applyBorder="1" applyAlignment="1" applyProtection="1">
      <alignment horizontal="center" vertical="center"/>
      <protection locked="0"/>
    </xf>
    <xf numFmtId="0" fontId="5" fillId="0" borderId="82" xfId="125" applyBorder="1" applyProtection="1">
      <alignment vertical="center"/>
      <protection locked="0"/>
    </xf>
    <xf numFmtId="0" fontId="14" fillId="0" borderId="82" xfId="125" applyFont="1" applyBorder="1" applyAlignment="1" applyProtection="1">
      <alignment horizontal="center" vertical="center"/>
      <protection locked="0"/>
    </xf>
    <xf numFmtId="0" fontId="14" fillId="0" borderId="31" xfId="125" applyFont="1" applyBorder="1" applyAlignment="1" applyProtection="1">
      <alignment horizontal="center" vertical="center"/>
      <protection locked="0"/>
    </xf>
    <xf numFmtId="0" fontId="14" fillId="0" borderId="57" xfId="125" applyFont="1" applyBorder="1" applyAlignment="1" applyProtection="1">
      <alignment horizontal="center" vertical="center"/>
      <protection locked="0"/>
    </xf>
    <xf numFmtId="0" fontId="5" fillId="23" borderId="82" xfId="125" applyFill="1" applyBorder="1" applyAlignment="1" applyProtection="1">
      <alignment horizontal="center" vertical="center"/>
      <protection locked="0"/>
    </xf>
    <xf numFmtId="0" fontId="5" fillId="23" borderId="31" xfId="125" applyFill="1" applyBorder="1" applyAlignment="1" applyProtection="1">
      <alignment horizontal="center" vertical="center"/>
      <protection locked="0"/>
    </xf>
    <xf numFmtId="0" fontId="5" fillId="23" borderId="85" xfId="125" applyFill="1" applyBorder="1" applyAlignment="1" applyProtection="1">
      <alignment horizontal="center" vertical="center"/>
      <protection locked="0"/>
    </xf>
    <xf numFmtId="38" fontId="5" fillId="0" borderId="82" xfId="126" applyBorder="1" applyAlignment="1" applyProtection="1">
      <alignment horizontal="center" vertical="center"/>
      <protection locked="0"/>
    </xf>
    <xf numFmtId="38" fontId="5" fillId="0" borderId="31" xfId="126" applyBorder="1" applyAlignment="1" applyProtection="1">
      <alignment horizontal="center" vertical="center"/>
      <protection locked="0"/>
    </xf>
    <xf numFmtId="0" fontId="5" fillId="24" borderId="82" xfId="125" applyFill="1" applyBorder="1" applyAlignment="1" applyProtection="1">
      <alignment horizontal="center" vertical="center"/>
      <protection locked="0"/>
    </xf>
    <xf numFmtId="0" fontId="5" fillId="24" borderId="31" xfId="125" applyFill="1" applyBorder="1" applyAlignment="1" applyProtection="1">
      <alignment horizontal="center" vertical="center"/>
      <protection locked="0"/>
    </xf>
    <xf numFmtId="0" fontId="5" fillId="24" borderId="85" xfId="125" applyFill="1" applyBorder="1" applyAlignment="1" applyProtection="1">
      <alignment horizontal="center" vertical="center"/>
      <protection locked="0"/>
    </xf>
    <xf numFmtId="0" fontId="5" fillId="22" borderId="79" xfId="125" applyFill="1" applyBorder="1" applyAlignment="1" applyProtection="1">
      <alignment horizontal="center" vertical="center"/>
      <protection locked="0"/>
    </xf>
    <xf numFmtId="0" fontId="5" fillId="22" borderId="10" xfId="125" applyFill="1" applyBorder="1" applyAlignment="1" applyProtection="1">
      <alignment horizontal="center" vertical="center"/>
      <protection locked="0"/>
    </xf>
    <xf numFmtId="0" fontId="5" fillId="22" borderId="81" xfId="125" applyFill="1" applyBorder="1" applyAlignment="1" applyProtection="1">
      <alignment horizontal="center" vertical="center"/>
      <protection locked="0"/>
    </xf>
    <xf numFmtId="0" fontId="5" fillId="0" borderId="73" xfId="125" applyBorder="1" applyAlignment="1" applyProtection="1">
      <alignment horizontal="center" vertical="center"/>
      <protection locked="0"/>
    </xf>
    <xf numFmtId="38" fontId="5" fillId="0" borderId="79" xfId="126" applyBorder="1" applyAlignment="1" applyProtection="1">
      <alignment horizontal="center" vertical="center"/>
      <protection locked="0"/>
    </xf>
    <xf numFmtId="38" fontId="5" fillId="0" borderId="10" xfId="126" applyBorder="1" applyAlignment="1" applyProtection="1">
      <alignment horizontal="center" vertical="center"/>
      <protection locked="0"/>
    </xf>
    <xf numFmtId="0" fontId="44" fillId="0" borderId="82" xfId="125" applyFont="1" applyBorder="1" applyAlignment="1" applyProtection="1">
      <alignment horizontal="center" vertical="center"/>
      <protection locked="0"/>
    </xf>
    <xf numFmtId="0" fontId="44" fillId="0" borderId="31" xfId="125" applyFont="1" applyBorder="1" applyAlignment="1" applyProtection="1">
      <alignment horizontal="center" vertical="center"/>
      <protection locked="0"/>
    </xf>
    <xf numFmtId="0" fontId="44" fillId="0" borderId="57" xfId="125" applyFont="1" applyBorder="1" applyAlignment="1" applyProtection="1">
      <alignment horizontal="center" vertical="center"/>
      <protection locked="0"/>
    </xf>
    <xf numFmtId="0" fontId="35" fillId="8" borderId="22" xfId="129" applyFont="1" applyFill="1" applyBorder="1" applyAlignment="1" applyProtection="1">
      <alignment horizontal="center" vertical="center" shrinkToFit="1"/>
      <protection locked="0"/>
    </xf>
    <xf numFmtId="0" fontId="44" fillId="0" borderId="20" xfId="125" applyFont="1" applyBorder="1" applyAlignment="1" applyProtection="1">
      <alignment horizontal="center" vertical="center"/>
      <protection locked="0"/>
    </xf>
    <xf numFmtId="0" fontId="44" fillId="0" borderId="0" xfId="125" applyFont="1" applyAlignment="1" applyProtection="1">
      <alignment horizontal="center" vertical="center"/>
      <protection locked="0"/>
    </xf>
    <xf numFmtId="0" fontId="44" fillId="0" borderId="18" xfId="125" applyFont="1" applyBorder="1" applyAlignment="1" applyProtection="1">
      <alignment horizontal="center" vertical="center"/>
      <protection locked="0"/>
    </xf>
    <xf numFmtId="0" fontId="35" fillId="8" borderId="67" xfId="129" applyFont="1" applyFill="1" applyBorder="1" applyAlignment="1" applyProtection="1">
      <alignment horizontal="center" vertical="center" shrinkToFit="1"/>
      <protection locked="0"/>
    </xf>
    <xf numFmtId="0" fontId="35" fillId="8" borderId="70" xfId="129" applyFont="1" applyFill="1" applyBorder="1" applyAlignment="1" applyProtection="1">
      <alignment horizontal="center" vertical="center" shrinkToFit="1"/>
      <protection locked="0"/>
    </xf>
    <xf numFmtId="0" fontId="35" fillId="8" borderId="68" xfId="129" applyFont="1" applyFill="1" applyBorder="1" applyAlignment="1" applyProtection="1">
      <alignment horizontal="center" vertical="center" shrinkToFit="1"/>
      <protection locked="0"/>
    </xf>
    <xf numFmtId="38" fontId="36" fillId="8" borderId="69" xfId="126" applyFont="1" applyFill="1" applyBorder="1" applyAlignment="1" applyProtection="1">
      <alignment horizontal="center" vertical="center" shrinkToFit="1"/>
      <protection locked="0"/>
    </xf>
    <xf numFmtId="38" fontId="36" fillId="8" borderId="70" xfId="126" applyFont="1" applyFill="1" applyBorder="1" applyAlignment="1" applyProtection="1">
      <alignment horizontal="center" vertical="center" shrinkToFit="1"/>
      <protection locked="0"/>
    </xf>
    <xf numFmtId="38" fontId="36" fillId="8" borderId="114" xfId="126" applyFont="1" applyFill="1" applyBorder="1" applyAlignment="1" applyProtection="1">
      <alignment horizontal="center" vertical="center" shrinkToFit="1"/>
      <protection locked="0"/>
    </xf>
    <xf numFmtId="0" fontId="38" fillId="0" borderId="82" xfId="125" applyFont="1" applyBorder="1" applyAlignment="1" applyProtection="1">
      <alignment horizontal="center" vertical="center"/>
      <protection locked="0"/>
    </xf>
    <xf numFmtId="0" fontId="38" fillId="0" borderId="31" xfId="125" applyFont="1" applyBorder="1" applyAlignment="1" applyProtection="1">
      <alignment horizontal="center" vertical="center"/>
      <protection locked="0"/>
    </xf>
    <xf numFmtId="0" fontId="38" fillId="0" borderId="57" xfId="125" applyFont="1" applyBorder="1" applyAlignment="1" applyProtection="1">
      <alignment horizontal="center" vertical="center"/>
      <protection locked="0"/>
    </xf>
    <xf numFmtId="0" fontId="5" fillId="0" borderId="93" xfId="125" applyBorder="1" applyProtection="1">
      <alignment vertical="center"/>
      <protection locked="0"/>
    </xf>
    <xf numFmtId="0" fontId="5" fillId="0" borderId="21" xfId="125" applyBorder="1" applyProtection="1">
      <alignment vertical="center"/>
      <protection locked="0"/>
    </xf>
    <xf numFmtId="0" fontId="5" fillId="0" borderId="30" xfId="125" applyBorder="1" applyProtection="1">
      <alignment vertical="center"/>
      <protection locked="0"/>
    </xf>
    <xf numFmtId="0" fontId="22" fillId="0" borderId="17" xfId="125" applyFont="1" applyBorder="1" applyAlignment="1" applyProtection="1">
      <alignment horizontal="center" vertical="center" shrinkToFit="1"/>
      <protection locked="0"/>
    </xf>
    <xf numFmtId="0" fontId="22" fillId="0" borderId="19" xfId="125" applyFont="1" applyBorder="1" applyAlignment="1" applyProtection="1">
      <alignment horizontal="center" vertical="center" shrinkToFit="1"/>
      <protection locked="0"/>
    </xf>
    <xf numFmtId="0" fontId="22" fillId="0" borderId="56" xfId="125" applyFont="1" applyBorder="1" applyAlignment="1" applyProtection="1">
      <alignment horizontal="center" vertical="center" shrinkToFit="1"/>
      <protection locked="0"/>
    </xf>
    <xf numFmtId="0" fontId="22" fillId="0" borderId="31" xfId="125" applyFont="1" applyBorder="1" applyAlignment="1" applyProtection="1">
      <alignment horizontal="center" vertical="center" shrinkToFit="1"/>
      <protection locked="0"/>
    </xf>
    <xf numFmtId="0" fontId="22" fillId="0" borderId="83" xfId="125" applyFont="1" applyBorder="1" applyAlignment="1" applyProtection="1">
      <alignment horizontal="center" vertical="center" shrinkToFit="1"/>
      <protection locked="0"/>
    </xf>
    <xf numFmtId="0" fontId="35" fillId="8" borderId="105" xfId="129" applyFont="1" applyFill="1" applyBorder="1" applyAlignment="1" applyProtection="1">
      <alignment horizontal="center" vertical="center" shrinkToFit="1"/>
      <protection locked="0"/>
    </xf>
    <xf numFmtId="0" fontId="35" fillId="8" borderId="21" xfId="129" applyFont="1" applyFill="1" applyBorder="1" applyAlignment="1" applyProtection="1">
      <alignment horizontal="center" vertical="center" shrinkToFit="1"/>
      <protection locked="0"/>
    </xf>
    <xf numFmtId="0" fontId="35" fillId="8" borderId="30" xfId="129" applyFont="1" applyFill="1" applyBorder="1" applyAlignment="1" applyProtection="1">
      <alignment horizontal="center" vertical="center" shrinkToFit="1"/>
      <protection locked="0"/>
    </xf>
    <xf numFmtId="38" fontId="36" fillId="8" borderId="93" xfId="126" applyFont="1" applyFill="1" applyBorder="1" applyAlignment="1" applyProtection="1">
      <alignment horizontal="center" vertical="center" shrinkToFit="1"/>
      <protection locked="0"/>
    </xf>
    <xf numFmtId="38" fontId="36" fillId="8" borderId="21" xfId="126" applyFont="1" applyFill="1" applyBorder="1" applyAlignment="1" applyProtection="1">
      <alignment horizontal="center" vertical="center" shrinkToFit="1"/>
      <protection locked="0"/>
    </xf>
    <xf numFmtId="38" fontId="36" fillId="8" borderId="96" xfId="126" applyFont="1" applyFill="1" applyBorder="1" applyAlignment="1" applyProtection="1">
      <alignment horizontal="center" vertical="center" shrinkToFit="1"/>
      <protection locked="0"/>
    </xf>
    <xf numFmtId="0" fontId="14" fillId="0" borderId="63" xfId="125" applyFont="1" applyBorder="1" applyAlignment="1" applyProtection="1">
      <alignment horizontal="center" vertical="center"/>
      <protection locked="0"/>
    </xf>
    <xf numFmtId="0" fontId="14" fillId="0" borderId="64" xfId="125" applyFont="1" applyBorder="1" applyAlignment="1" applyProtection="1">
      <alignment horizontal="center" vertical="center"/>
      <protection locked="0"/>
    </xf>
    <xf numFmtId="0" fontId="14" fillId="0" borderId="113" xfId="125" applyFont="1" applyBorder="1" applyAlignment="1" applyProtection="1">
      <alignment horizontal="center" vertical="center"/>
      <protection locked="0"/>
    </xf>
    <xf numFmtId="0" fontId="22" fillId="0" borderId="102" xfId="125" applyFont="1" applyBorder="1" applyAlignment="1" applyProtection="1">
      <alignment horizontal="center" vertical="center"/>
      <protection locked="0"/>
    </xf>
    <xf numFmtId="0" fontId="22" fillId="0" borderId="64" xfId="125" applyFont="1" applyBorder="1" applyAlignment="1" applyProtection="1">
      <alignment horizontal="center" vertical="center"/>
      <protection locked="0"/>
    </xf>
    <xf numFmtId="0" fontId="22" fillId="0" borderId="62" xfId="125" applyFont="1" applyBorder="1" applyAlignment="1" applyProtection="1">
      <alignment horizontal="center" vertical="center"/>
      <protection locked="0"/>
    </xf>
    <xf numFmtId="0" fontId="5" fillId="0" borderId="63" xfId="125" applyBorder="1" applyProtection="1">
      <alignment vertical="center"/>
      <protection locked="0"/>
    </xf>
    <xf numFmtId="0" fontId="5" fillId="0" borderId="64" xfId="125" applyBorder="1" applyProtection="1">
      <alignment vertical="center"/>
      <protection locked="0"/>
    </xf>
    <xf numFmtId="0" fontId="5" fillId="0" borderId="62" xfId="125" applyBorder="1" applyProtection="1">
      <alignment vertical="center"/>
      <protection locked="0"/>
    </xf>
    <xf numFmtId="0" fontId="5" fillId="26" borderId="74" xfId="125" applyFill="1" applyBorder="1" applyAlignment="1" applyProtection="1">
      <alignment horizontal="center" vertical="center"/>
      <protection locked="0"/>
    </xf>
    <xf numFmtId="0" fontId="5" fillId="26" borderId="77" xfId="125" applyFill="1" applyBorder="1" applyAlignment="1" applyProtection="1">
      <alignment horizontal="center" vertical="center"/>
      <protection locked="0"/>
    </xf>
    <xf numFmtId="0" fontId="5" fillId="0" borderId="126" xfId="125" applyBorder="1" applyAlignment="1" applyProtection="1">
      <alignment horizontal="center" vertical="center"/>
      <protection locked="0"/>
    </xf>
    <xf numFmtId="0" fontId="5" fillId="0" borderId="104" xfId="125" applyBorder="1" applyAlignment="1" applyProtection="1">
      <alignment horizontal="center" vertical="center"/>
      <protection locked="0"/>
    </xf>
    <xf numFmtId="0" fontId="5" fillId="0" borderId="98" xfId="125" applyBorder="1" applyAlignment="1" applyProtection="1">
      <alignment horizontal="center" vertical="center"/>
      <protection locked="0"/>
    </xf>
    <xf numFmtId="38" fontId="5" fillId="0" borderId="104" xfId="126" applyBorder="1" applyProtection="1">
      <alignment vertical="center"/>
      <protection locked="0"/>
    </xf>
    <xf numFmtId="0" fontId="5" fillId="0" borderId="104" xfId="125" applyBorder="1" applyProtection="1">
      <alignment vertical="center"/>
      <protection locked="0"/>
    </xf>
    <xf numFmtId="0" fontId="5" fillId="0" borderId="98" xfId="125" applyBorder="1" applyProtection="1">
      <alignment vertical="center"/>
      <protection locked="0"/>
    </xf>
    <xf numFmtId="0" fontId="5" fillId="27" borderId="104" xfId="125" applyFill="1" applyBorder="1" applyAlignment="1" applyProtection="1">
      <alignment horizontal="center" vertical="center"/>
      <protection locked="0"/>
    </xf>
    <xf numFmtId="0" fontId="5" fillId="27" borderId="127" xfId="125" applyFill="1" applyBorder="1" applyAlignment="1" applyProtection="1">
      <alignment horizontal="center" vertical="center"/>
      <protection locked="0"/>
    </xf>
    <xf numFmtId="0" fontId="5" fillId="0" borderId="61" xfId="125" applyBorder="1" applyAlignment="1" applyProtection="1">
      <alignment horizontal="center" vertical="center"/>
      <protection locked="0"/>
    </xf>
    <xf numFmtId="0" fontId="5" fillId="0" borderId="64" xfId="125" applyBorder="1" applyAlignment="1" applyProtection="1">
      <alignment horizontal="center" vertical="center"/>
      <protection locked="0"/>
    </xf>
    <xf numFmtId="0" fontId="5" fillId="0" borderId="62" xfId="125" applyBorder="1" applyAlignment="1" applyProtection="1">
      <alignment horizontal="center" vertical="center"/>
      <protection locked="0"/>
    </xf>
    <xf numFmtId="0" fontId="5" fillId="0" borderId="78" xfId="125" applyBorder="1" applyAlignment="1" applyProtection="1">
      <alignment horizontal="center" vertical="center"/>
      <protection locked="0"/>
    </xf>
    <xf numFmtId="38" fontId="5" fillId="0" borderId="74" xfId="126" applyBorder="1" applyProtection="1">
      <alignment vertical="center"/>
      <protection locked="0"/>
    </xf>
    <xf numFmtId="0" fontId="5" fillId="0" borderId="74" xfId="125" applyBorder="1" applyProtection="1">
      <alignment vertical="center"/>
      <protection locked="0"/>
    </xf>
    <xf numFmtId="0" fontId="5" fillId="0" borderId="75" xfId="125" applyBorder="1" applyProtection="1">
      <alignment vertical="center"/>
      <protection locked="0"/>
    </xf>
    <xf numFmtId="0" fontId="9" fillId="0" borderId="125" xfId="125" applyFont="1" applyBorder="1" applyAlignment="1" applyProtection="1">
      <alignment horizontal="center" vertical="center"/>
      <protection locked="0"/>
    </xf>
    <xf numFmtId="0" fontId="9" fillId="0" borderId="5" xfId="125" applyFont="1" applyBorder="1" applyAlignment="1" applyProtection="1">
      <alignment horizontal="center" vertical="center"/>
      <protection locked="0"/>
    </xf>
    <xf numFmtId="0" fontId="16" fillId="0" borderId="123" xfId="125" applyFont="1" applyBorder="1" applyAlignment="1" applyProtection="1">
      <alignment horizontal="center" vertical="center"/>
      <protection locked="0"/>
    </xf>
    <xf numFmtId="0" fontId="16" fillId="0" borderId="124" xfId="125" applyFont="1" applyBorder="1" applyAlignment="1" applyProtection="1">
      <alignment horizontal="center" vertical="center"/>
      <protection locked="0"/>
    </xf>
    <xf numFmtId="38" fontId="9" fillId="0" borderId="125" xfId="125" applyNumberFormat="1" applyFont="1" applyBorder="1" applyAlignment="1" applyProtection="1">
      <alignment horizontal="center" vertical="center"/>
      <protection locked="0"/>
    </xf>
    <xf numFmtId="38" fontId="9" fillId="0" borderId="5" xfId="125" applyNumberFormat="1" applyFont="1" applyBorder="1" applyAlignment="1" applyProtection="1">
      <alignment horizontal="center" vertical="center"/>
      <protection locked="0"/>
    </xf>
    <xf numFmtId="38" fontId="9" fillId="0" borderId="119" xfId="125" applyNumberFormat="1" applyFont="1" applyBorder="1" applyAlignment="1" applyProtection="1">
      <alignment horizontal="center" vertical="center"/>
      <protection locked="0"/>
    </xf>
    <xf numFmtId="38" fontId="33" fillId="0" borderId="57" xfId="126" applyFont="1" applyFill="1" applyBorder="1" applyAlignment="1" applyProtection="1">
      <alignment horizontal="center" vertical="center" shrinkToFit="1"/>
      <protection locked="0"/>
    </xf>
    <xf numFmtId="0" fontId="5" fillId="6" borderId="31" xfId="125" applyFill="1" applyBorder="1" applyAlignment="1" applyProtection="1">
      <alignment horizontal="center" vertical="center"/>
      <protection locked="0"/>
    </xf>
    <xf numFmtId="0" fontId="5" fillId="6" borderId="85" xfId="125" applyFill="1" applyBorder="1" applyAlignment="1" applyProtection="1">
      <alignment horizontal="center" vertical="center"/>
      <protection locked="0"/>
    </xf>
    <xf numFmtId="0" fontId="5" fillId="29" borderId="89" xfId="125" applyFill="1" applyBorder="1" applyAlignment="1" applyProtection="1">
      <alignment horizontal="center" vertical="center"/>
      <protection locked="0"/>
    </xf>
    <xf numFmtId="0" fontId="5" fillId="29" borderId="87" xfId="125" applyFill="1" applyBorder="1" applyAlignment="1" applyProtection="1">
      <alignment horizontal="center" vertical="center"/>
      <protection locked="0"/>
    </xf>
    <xf numFmtId="0" fontId="5" fillId="29" borderId="90" xfId="125" applyFill="1" applyBorder="1" applyAlignment="1" applyProtection="1">
      <alignment horizontal="center" vertical="center"/>
      <protection locked="0"/>
    </xf>
    <xf numFmtId="0" fontId="5" fillId="28" borderId="10" xfId="125" applyFill="1" applyBorder="1" applyAlignment="1" applyProtection="1">
      <alignment horizontal="center" vertical="center"/>
      <protection locked="0"/>
    </xf>
    <xf numFmtId="0" fontId="5" fillId="28" borderId="81" xfId="125" applyFill="1" applyBorder="1" applyAlignment="1" applyProtection="1">
      <alignment horizontal="center" vertical="center"/>
      <protection locked="0"/>
    </xf>
    <xf numFmtId="38" fontId="48" fillId="0" borderId="56" xfId="126" applyFont="1" applyBorder="1" applyAlignment="1" applyProtection="1">
      <alignment horizontal="center" vertical="center" shrinkToFit="1"/>
      <protection locked="0"/>
    </xf>
    <xf numFmtId="38" fontId="48" fillId="0" borderId="31" xfId="126" applyFont="1" applyBorder="1" applyAlignment="1" applyProtection="1">
      <alignment horizontal="center" vertical="center" shrinkToFit="1"/>
      <protection locked="0"/>
    </xf>
    <xf numFmtId="38" fontId="48" fillId="0" borderId="57" xfId="126" applyFont="1" applyBorder="1" applyAlignment="1" applyProtection="1">
      <alignment horizontal="center" vertical="center" shrinkToFit="1"/>
      <protection locked="0"/>
    </xf>
    <xf numFmtId="0" fontId="31" fillId="7" borderId="52" xfId="125" applyFont="1" applyFill="1" applyBorder="1" applyAlignment="1" applyProtection="1">
      <alignment horizontal="center" vertical="center" shrinkToFit="1"/>
      <protection locked="0"/>
    </xf>
    <xf numFmtId="0" fontId="31" fillId="7" borderId="53" xfId="125" applyFont="1" applyFill="1" applyBorder="1" applyAlignment="1" applyProtection="1">
      <alignment horizontal="center" vertical="center" shrinkToFit="1"/>
      <protection locked="0"/>
    </xf>
    <xf numFmtId="0" fontId="31" fillId="7" borderId="54" xfId="125" applyFont="1" applyFill="1" applyBorder="1" applyAlignment="1" applyProtection="1">
      <alignment horizontal="center" vertical="center" shrinkToFit="1"/>
      <protection locked="0"/>
    </xf>
    <xf numFmtId="0" fontId="19" fillId="0" borderId="15" xfId="125" applyFont="1" applyBorder="1" applyAlignment="1" applyProtection="1">
      <alignment horizontal="center" vertical="center" wrapText="1"/>
      <protection locked="0"/>
    </xf>
    <xf numFmtId="38" fontId="5" fillId="0" borderId="87" xfId="126" applyBorder="1" applyAlignment="1" applyProtection="1">
      <alignment horizontal="right" vertical="center"/>
      <protection locked="0"/>
    </xf>
    <xf numFmtId="0" fontId="5" fillId="33" borderId="89" xfId="125" applyFill="1" applyBorder="1" applyAlignment="1" applyProtection="1">
      <alignment horizontal="center" vertical="center"/>
      <protection locked="0"/>
    </xf>
    <xf numFmtId="0" fontId="5" fillId="33" borderId="87" xfId="125" applyFill="1" applyBorder="1" applyAlignment="1" applyProtection="1">
      <alignment horizontal="center" vertical="center"/>
      <protection locked="0"/>
    </xf>
    <xf numFmtId="0" fontId="5" fillId="33" borderId="90" xfId="125" applyFill="1" applyBorder="1" applyAlignment="1" applyProtection="1">
      <alignment horizontal="center" vertical="center"/>
      <protection locked="0"/>
    </xf>
    <xf numFmtId="38" fontId="5" fillId="0" borderId="31" xfId="126" applyBorder="1" applyAlignment="1" applyProtection="1">
      <alignment horizontal="right" vertical="center"/>
      <protection locked="0"/>
    </xf>
    <xf numFmtId="0" fontId="5" fillId="32" borderId="31" xfId="125" applyFill="1" applyBorder="1" applyAlignment="1" applyProtection="1">
      <alignment horizontal="center" vertical="center"/>
      <protection locked="0"/>
    </xf>
    <xf numFmtId="0" fontId="5" fillId="32" borderId="85" xfId="125" applyFill="1" applyBorder="1" applyAlignment="1" applyProtection="1">
      <alignment horizontal="center" vertical="center"/>
      <protection locked="0"/>
    </xf>
    <xf numFmtId="0" fontId="5" fillId="31" borderId="21" xfId="125" applyFill="1" applyBorder="1" applyAlignment="1" applyProtection="1">
      <alignment horizontal="center" vertical="center"/>
      <protection locked="0"/>
    </xf>
    <xf numFmtId="0" fontId="5" fillId="31" borderId="128" xfId="125" applyFill="1" applyBorder="1" applyAlignment="1" applyProtection="1">
      <alignment horizontal="center" vertical="center"/>
      <protection locked="0"/>
    </xf>
    <xf numFmtId="38" fontId="5" fillId="0" borderId="10" xfId="126" applyBorder="1" applyAlignment="1" applyProtection="1">
      <alignment horizontal="right" vertical="center"/>
      <protection locked="0"/>
    </xf>
    <xf numFmtId="0" fontId="5" fillId="30" borderId="79" xfId="125" applyFill="1" applyBorder="1" applyAlignment="1" applyProtection="1">
      <alignment horizontal="center" vertical="center"/>
      <protection locked="0"/>
    </xf>
    <xf numFmtId="0" fontId="5" fillId="30" borderId="10" xfId="125" applyFill="1" applyBorder="1" applyAlignment="1" applyProtection="1">
      <alignment horizontal="center" vertical="center"/>
      <protection locked="0"/>
    </xf>
    <xf numFmtId="0" fontId="5" fillId="30" borderId="81" xfId="125" applyFill="1" applyBorder="1" applyAlignment="1" applyProtection="1">
      <alignment horizontal="center" vertical="center"/>
      <protection locked="0"/>
    </xf>
    <xf numFmtId="0" fontId="21" fillId="0" borderId="0" xfId="125" applyFont="1" applyAlignment="1">
      <alignment horizontal="center" vertical="center"/>
    </xf>
    <xf numFmtId="0" fontId="51" fillId="0" borderId="0" xfId="125" applyFont="1" applyAlignment="1">
      <alignment horizontal="left" vertical="center"/>
    </xf>
  </cellXfs>
  <cellStyles count="131">
    <cellStyle name="パーセント 2" xfId="128" xr:uid="{00000000-0005-0000-0000-000000000000}"/>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桁区切り 2" xfId="126" xr:uid="{00000000-0005-0000-0000-00003F000000}"/>
    <cellStyle name="標準" xfId="0" builtinId="0"/>
    <cellStyle name="標準 2" xfId="125" xr:uid="{00000000-0005-0000-0000-000041000000}"/>
    <cellStyle name="標準 2 2" xfId="129" xr:uid="{4EEC93EB-9DE5-4E54-A004-0D84477CE8AD}"/>
    <cellStyle name="標準 4" xfId="130" xr:uid="{B72D0451-B05D-41E0-BB7C-8FCBBC8D0BC4}"/>
    <cellStyle name="標準_新規フォーマット（柏）" xfId="127" xr:uid="{00000000-0005-0000-0000-000042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s>
  <dxfs count="194">
    <dxf>
      <fill>
        <patternFill>
          <bgColor rgb="FF3366FF"/>
        </patternFill>
      </fill>
    </dxf>
    <dxf>
      <fill>
        <patternFill>
          <bgColor rgb="FF3366FF"/>
        </patternFill>
      </fill>
    </dxf>
    <dxf>
      <fill>
        <patternFill>
          <bgColor rgb="FF3366FF"/>
        </patternFill>
      </fill>
    </dxf>
    <dxf>
      <fill>
        <patternFill>
          <bgColor rgb="FF008000"/>
        </patternFill>
      </fill>
    </dxf>
    <dxf>
      <fill>
        <patternFill>
          <bgColor theme="7"/>
        </patternFill>
      </fill>
    </dxf>
    <dxf>
      <fill>
        <patternFill>
          <bgColor rgb="FFCC0066"/>
        </patternFill>
      </fill>
    </dxf>
    <dxf>
      <fill>
        <patternFill>
          <bgColor rgb="FF009900"/>
        </patternFill>
      </fill>
    </dxf>
    <dxf>
      <fill>
        <patternFill>
          <bgColor theme="7"/>
        </patternFill>
      </fill>
    </dxf>
    <dxf>
      <fill>
        <patternFill>
          <bgColor rgb="FF009900"/>
        </patternFill>
      </fill>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22"/>
      </font>
    </dxf>
    <dxf>
      <font>
        <condense val="0"/>
        <extend val="0"/>
        <color indexed="9"/>
      </font>
    </dxf>
    <dxf>
      <fill>
        <patternFill>
          <bgColor rgb="FFFFFF00"/>
        </patternFill>
      </fill>
    </dxf>
    <dxf>
      <fill>
        <patternFill>
          <bgColor rgb="FFFFFF00"/>
        </patternFill>
      </fill>
    </dxf>
    <dxf>
      <fill>
        <patternFill>
          <bgColor rgb="FFFF9900"/>
        </patternFill>
      </fill>
    </dxf>
    <dxf>
      <fill>
        <patternFill>
          <bgColor rgb="FFFF9900"/>
        </patternFill>
      </fill>
    </dxf>
    <dxf>
      <fill>
        <patternFill>
          <bgColor rgb="FFFF9900"/>
        </patternFill>
      </fill>
    </dxf>
    <dxf>
      <fill>
        <patternFill>
          <bgColor rgb="FFFFFF00"/>
        </patternFill>
      </fill>
    </dxf>
    <dxf>
      <fill>
        <patternFill>
          <bgColor rgb="FF0070C0"/>
        </patternFill>
      </fill>
    </dxf>
    <dxf>
      <fill>
        <patternFill>
          <bgColor rgb="FFFF9900"/>
        </patternFill>
      </fill>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22"/>
      </font>
    </dxf>
    <dxf>
      <font>
        <condense val="0"/>
        <extend val="0"/>
        <color indexed="9"/>
      </font>
    </dxf>
    <dxf>
      <fill>
        <patternFill>
          <bgColor rgb="FF00B0F0"/>
        </patternFill>
      </fill>
    </dxf>
    <dxf>
      <fill>
        <patternFill>
          <bgColor rgb="FFFF0066"/>
        </patternFill>
      </fill>
    </dxf>
    <dxf>
      <fill>
        <patternFill>
          <bgColor rgb="FFFF0066"/>
        </patternFill>
      </fill>
    </dxf>
    <dxf>
      <fill>
        <patternFill>
          <bgColor rgb="FF00B0F0"/>
        </patternFill>
      </fill>
    </dxf>
    <dxf>
      <font>
        <condense val="0"/>
        <extend val="0"/>
        <color indexed="9"/>
      </font>
    </dxf>
    <dxf>
      <font>
        <color theme="0"/>
      </font>
    </dxf>
    <dxf>
      <font>
        <color theme="0"/>
      </font>
    </dxf>
    <dxf>
      <font>
        <condense val="0"/>
        <extend val="0"/>
        <color indexed="9"/>
      </font>
    </dxf>
    <dxf>
      <font>
        <condense val="0"/>
        <extend val="0"/>
        <color indexed="9"/>
      </font>
    </dxf>
    <dxf>
      <fill>
        <patternFill>
          <bgColor rgb="FFFF0066"/>
        </patternFill>
      </fill>
    </dxf>
    <dxf>
      <font>
        <condense val="0"/>
        <extend val="0"/>
        <color indexed="9"/>
      </font>
    </dxf>
    <dxf>
      <font>
        <color theme="0"/>
      </font>
    </dxf>
    <dxf>
      <font>
        <condense val="0"/>
        <extend val="0"/>
        <color indexed="22"/>
      </font>
    </dxf>
    <dxf>
      <font>
        <condense val="0"/>
        <extend val="0"/>
        <color indexed="9"/>
      </font>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499984740745262"/>
        </patternFill>
      </fill>
    </dxf>
    <dxf>
      <fill>
        <patternFill>
          <bgColor theme="8"/>
        </patternFill>
      </fill>
    </dxf>
    <dxf>
      <fill>
        <patternFill>
          <bgColor theme="9" tint="-0.499984740745262"/>
        </patternFill>
      </fill>
    </dxf>
    <dxf>
      <fill>
        <patternFill>
          <bgColor theme="6" tint="-0.499984740745262"/>
        </patternFill>
      </fill>
    </dxf>
    <dxf>
      <fill>
        <patternFill>
          <bgColor theme="8"/>
        </patternFill>
      </fill>
    </dxf>
    <dxf>
      <fill>
        <patternFill>
          <bgColor theme="8"/>
        </patternFill>
      </fill>
    </dxf>
    <dxf>
      <fill>
        <patternFill>
          <bgColor theme="1" tint="0.499984740745262"/>
        </patternFill>
      </fill>
    </dxf>
    <dxf>
      <fill>
        <patternFill>
          <bgColor theme="9" tint="-0.499984740745262"/>
        </patternFill>
      </fill>
    </dxf>
    <dxf>
      <fill>
        <patternFill>
          <bgColor theme="6" tint="-0.499984740745262"/>
        </patternFill>
      </fill>
    </dxf>
    <dxf>
      <fill>
        <patternFill>
          <bgColor theme="8"/>
        </patternFill>
      </fill>
    </dxf>
    <dxf>
      <font>
        <color theme="0"/>
      </font>
    </dxf>
    <dxf>
      <font>
        <condense val="0"/>
        <extend val="0"/>
        <color indexed="9"/>
      </font>
    </dxf>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22"/>
      </font>
    </dxf>
    <dxf>
      <font>
        <condense val="0"/>
        <extend val="0"/>
        <color indexed="9"/>
      </font>
    </dxf>
    <dxf>
      <fill>
        <patternFill>
          <bgColor rgb="FF0000FF"/>
        </patternFill>
      </fill>
    </dxf>
    <dxf>
      <fill>
        <patternFill>
          <bgColor theme="9" tint="-0.24994659260841701"/>
        </patternFill>
      </fill>
    </dxf>
    <dxf>
      <fill>
        <patternFill>
          <bgColor theme="9" tint="-0.24994659260841701"/>
        </patternFill>
      </fill>
    </dxf>
    <dxf>
      <fill>
        <patternFill>
          <bgColor theme="8"/>
        </patternFill>
      </fill>
    </dxf>
    <dxf>
      <fill>
        <patternFill>
          <bgColor theme="9" tint="-0.24994659260841701"/>
        </patternFill>
      </fill>
    </dxf>
    <dxf>
      <fill>
        <patternFill>
          <bgColor theme="9" tint="-0.2499465926084170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24994659260841701"/>
        </patternFill>
      </fill>
    </dxf>
    <dxf>
      <fill>
        <patternFill>
          <bgColor theme="8"/>
        </patternFill>
      </fill>
    </dxf>
    <dxf>
      <fill>
        <patternFill>
          <bgColor theme="9" tint="-0.24994659260841701"/>
        </patternFill>
      </fill>
    </dxf>
    <dxf>
      <fill>
        <patternFill>
          <bgColor theme="7"/>
        </patternFill>
      </fill>
    </dxf>
    <dxf>
      <fill>
        <patternFill>
          <bgColor rgb="FFFF0000"/>
        </patternFill>
      </fill>
    </dxf>
    <dxf>
      <fill>
        <patternFill>
          <bgColor rgb="FFFF99FF"/>
        </patternFill>
      </fill>
    </dxf>
    <dxf>
      <fill>
        <patternFill>
          <bgColor rgb="FF92D050"/>
        </patternFill>
      </fill>
    </dxf>
    <dxf>
      <fill>
        <patternFill>
          <bgColor rgb="FF0000FF"/>
        </patternFill>
      </fill>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22"/>
      </font>
    </dxf>
    <dxf>
      <font>
        <condense val="0"/>
        <extend val="0"/>
        <color indexed="9"/>
      </font>
    </dxf>
    <dxf>
      <fill>
        <patternFill>
          <bgColor theme="8" tint="-0.24994659260841701"/>
        </patternFill>
      </fill>
    </dxf>
    <dxf>
      <fill>
        <patternFill>
          <bgColor theme="8" tint="-0.24994659260841701"/>
        </patternFill>
      </fill>
    </dxf>
    <dxf>
      <fill>
        <patternFill>
          <bgColor theme="8" tint="-0.24994659260841701"/>
        </patternFill>
      </fill>
    </dxf>
    <dxf>
      <fill>
        <patternFill>
          <bgColor theme="8" tint="-0.24994659260841701"/>
        </patternFill>
      </fill>
    </dxf>
    <dxf>
      <fill>
        <patternFill>
          <bgColor theme="8" tint="-0.24994659260841701"/>
        </patternFill>
      </fill>
    </dxf>
    <dxf>
      <font>
        <color theme="0"/>
      </font>
    </dxf>
    <dxf>
      <font>
        <condense val="0"/>
        <extend val="0"/>
        <color indexed="9"/>
      </font>
    </dxf>
    <dxf>
      <font>
        <color theme="0"/>
      </font>
    </dxf>
    <dxf>
      <font>
        <condense val="0"/>
        <extend val="0"/>
        <color indexed="22"/>
      </font>
    </dxf>
    <dxf>
      <font>
        <condense val="0"/>
        <extend val="0"/>
        <color indexed="9"/>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22"/>
      </font>
    </dxf>
    <dxf>
      <font>
        <condense val="0"/>
        <extend val="0"/>
        <color indexed="9"/>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22"/>
      </font>
    </dxf>
    <dxf>
      <font>
        <condense val="0"/>
        <extend val="0"/>
        <color indexed="9"/>
      </font>
    </dxf>
    <dxf>
      <fill>
        <patternFill>
          <bgColor theme="8" tint="0.59996337778862885"/>
        </patternFill>
      </fill>
    </dxf>
    <dxf>
      <fill>
        <patternFill>
          <bgColor rgb="FFFFC000"/>
        </patternFill>
      </fill>
    </dxf>
    <dxf>
      <fill>
        <patternFill>
          <bgColor theme="5" tint="0.59996337778862885"/>
        </patternFill>
      </fill>
    </dxf>
    <dxf>
      <fill>
        <patternFill>
          <bgColor theme="5" tint="0.59996337778862885"/>
        </patternFill>
      </fill>
    </dxf>
    <dxf>
      <fill>
        <patternFill>
          <bgColor rgb="FF92D050"/>
        </patternFill>
      </fill>
    </dxf>
    <dxf>
      <fill>
        <patternFill>
          <bgColor rgb="FFFFC000"/>
        </patternFill>
      </fill>
    </dxf>
    <dxf>
      <fill>
        <patternFill>
          <bgColor rgb="FF92D050"/>
        </patternFill>
      </fill>
    </dxf>
    <dxf>
      <font>
        <strike val="0"/>
        <color theme="0"/>
      </font>
    </dxf>
    <dxf>
      <fill>
        <patternFill>
          <bgColor theme="4" tint="-0.24994659260841701"/>
        </patternFill>
      </fill>
    </dxf>
    <dxf>
      <fill>
        <patternFill>
          <bgColor theme="5" tint="0.59996337778862885"/>
        </patternFill>
      </fill>
    </dxf>
    <dxf>
      <fill>
        <patternFill>
          <bgColor theme="8" tint="0.59996337778862885"/>
        </patternFill>
      </fill>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22"/>
      </font>
    </dxf>
    <dxf>
      <font>
        <condense val="0"/>
        <extend val="0"/>
        <color indexed="9"/>
      </font>
    </dxf>
    <dxf>
      <fill>
        <patternFill>
          <bgColor theme="5" tint="0.59996337778862885"/>
        </patternFill>
      </fill>
    </dxf>
    <dxf>
      <fill>
        <patternFill>
          <bgColor theme="4" tint="-0.24994659260841701"/>
        </patternFill>
      </fill>
    </dxf>
    <dxf>
      <font>
        <strike val="0"/>
        <color theme="0"/>
      </font>
    </dxf>
    <dxf>
      <font>
        <strike/>
        <color theme="0"/>
      </font>
    </dxf>
    <dxf>
      <font>
        <color theme="0"/>
      </font>
    </dxf>
    <dxf>
      <font>
        <color theme="0"/>
      </font>
    </dxf>
    <dxf>
      <fill>
        <patternFill>
          <bgColor theme="4" tint="-0.24994659260841701"/>
        </patternFill>
      </fill>
    </dxf>
    <dxf>
      <font>
        <condense val="0"/>
        <extend val="0"/>
        <color indexed="22"/>
      </font>
    </dxf>
    <dxf>
      <font>
        <condense val="0"/>
        <extend val="0"/>
        <color indexed="9"/>
      </font>
    </dxf>
    <dxf>
      <fill>
        <patternFill>
          <bgColor theme="5" tint="0.59996337778862885"/>
        </patternFill>
      </fill>
    </dxf>
    <dxf>
      <font>
        <condense val="0"/>
        <extend val="0"/>
        <color indexed="9"/>
      </font>
    </dxf>
    <dxf>
      <font>
        <condense val="0"/>
        <extend val="0"/>
        <color indexed="9"/>
      </font>
    </dxf>
    <dxf>
      <fill>
        <patternFill>
          <bgColor theme="5" tint="0.59996337778862885"/>
        </patternFill>
      </fill>
    </dxf>
    <dxf>
      <font>
        <color theme="0"/>
      </font>
    </dxf>
    <dxf>
      <font>
        <condense val="0"/>
        <extend val="0"/>
        <color indexed="9"/>
      </font>
    </dxf>
    <dxf>
      <font>
        <color theme="0"/>
      </font>
    </dxf>
    <dxf>
      <font>
        <condense val="0"/>
        <extend val="0"/>
        <color indexed="9"/>
      </font>
    </dxf>
    <dxf>
      <font>
        <condense val="0"/>
        <extend val="0"/>
        <color indexed="22"/>
      </font>
    </dxf>
    <dxf>
      <font>
        <condense val="0"/>
        <extend val="0"/>
        <color indexed="9"/>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B$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C$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fmlaLink="$BA$3"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B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BC3"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fmlaLink="BA3"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BB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BC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CheckBox" fmlaLink="BA3"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BB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C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fmlaLink="BA3"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BB3"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BC3"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fmlaLink="BA3"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BB3"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BC3"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fmlaLink="BA3"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BB3"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BC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CheckBox" fmlaLink="BA3"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BB3"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BC3"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fmlaLink="BA3"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BB3"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BC3"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CheckBox" fmlaLink="BA3"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BB3"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BC3"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CheckBox" fmlaLink="BA3"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BB3"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BC3"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CheckBox" fmlaLink="BA3"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342900</xdr:colOff>
          <xdr:row>2</xdr:row>
          <xdr:rowOff>83820</xdr:rowOff>
        </xdr:from>
        <xdr:to>
          <xdr:col>1</xdr:col>
          <xdr:colOff>960120</xdr:colOff>
          <xdr:row>3</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ＭＳ Ｐゴシック"/>
                  <a:ea typeface="ＭＳ Ｐゴシック"/>
                </a:rPr>
                <a:t>折込チラシ申込書出力</a:t>
              </a:r>
            </a:p>
          </xdr:txBody>
        </xdr:sp>
        <xdr:clientData fPrintsWithSheet="0"/>
      </xdr:twoCellAnchor>
    </mc:Choice>
    <mc:Fallback/>
  </mc:AlternateContent>
  <xdr:twoCellAnchor>
    <xdr:from>
      <xdr:col>0</xdr:col>
      <xdr:colOff>231320</xdr:colOff>
      <xdr:row>3</xdr:row>
      <xdr:rowOff>163285</xdr:rowOff>
    </xdr:from>
    <xdr:to>
      <xdr:col>12</xdr:col>
      <xdr:colOff>721177</xdr:colOff>
      <xdr:row>22</xdr:row>
      <xdr:rowOff>81642</xdr:rowOff>
    </xdr:to>
    <xdr:sp macro="" textlink="">
      <xdr:nvSpPr>
        <xdr:cNvPr id="3" name="フローチャート: 代替処理 2">
          <a:extLst>
            <a:ext uri="{FF2B5EF4-FFF2-40B4-BE49-F238E27FC236}">
              <a16:creationId xmlns:a16="http://schemas.microsoft.com/office/drawing/2014/main" id="{00000000-0008-0000-0000-000003000000}"/>
            </a:ext>
          </a:extLst>
        </xdr:cNvPr>
        <xdr:cNvSpPr/>
      </xdr:nvSpPr>
      <xdr:spPr>
        <a:xfrm>
          <a:off x="231320" y="1224642"/>
          <a:ext cx="15661821" cy="3279321"/>
        </a:xfrm>
        <a:prstGeom prst="flowChartAlternateProcess">
          <a:avLst/>
        </a:prstGeom>
        <a:solidFill>
          <a:schemeClr val="accent6">
            <a:lumMod val="20000"/>
            <a:lumOff val="8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en-US" altLang="ja-JP" sz="3600">
              <a:solidFill>
                <a:srgbClr val="FF0000"/>
              </a:solidFill>
            </a:rPr>
            <a:t>※</a:t>
          </a:r>
          <a:r>
            <a:rPr kumimoji="1" lang="ja-JP" altLang="en-US" sz="3600">
              <a:solidFill>
                <a:srgbClr val="FF0000"/>
              </a:solidFill>
            </a:rPr>
            <a:t>初めにチラシ申込書のヘッダ情報を</a:t>
          </a:r>
          <a:endParaRPr kumimoji="1" lang="en-US" altLang="ja-JP" sz="3600">
            <a:solidFill>
              <a:srgbClr val="FF0000"/>
            </a:solidFill>
          </a:endParaRPr>
        </a:p>
        <a:p>
          <a:pPr algn="ctr"/>
          <a:r>
            <a:rPr kumimoji="1" lang="ja-JP" altLang="en-US" sz="3600">
              <a:solidFill>
                <a:srgbClr val="FF0000"/>
              </a:solidFill>
            </a:rPr>
            <a:t>　　「ヘッダ入力」シートへ入力してください。</a:t>
          </a:r>
          <a:endParaRPr kumimoji="1" lang="en-US" altLang="ja-JP" sz="3600">
            <a:solidFill>
              <a:srgbClr val="FF0000"/>
            </a:solidFill>
          </a:endParaRPr>
        </a:p>
        <a:p>
          <a:pPr algn="ctr"/>
          <a:r>
            <a:rPr kumimoji="1" lang="ja-JP" altLang="en-US" sz="3600">
              <a:solidFill>
                <a:srgbClr val="FF0000"/>
              </a:solidFill>
            </a:rPr>
            <a:t>　　入力したヘッダ情報は、</a:t>
          </a:r>
          <a:endParaRPr kumimoji="1" lang="en-US" altLang="ja-JP" sz="3600">
            <a:solidFill>
              <a:srgbClr val="FF0000"/>
            </a:solidFill>
          </a:endParaRPr>
        </a:p>
        <a:p>
          <a:pPr algn="ctr"/>
          <a:r>
            <a:rPr kumimoji="1" lang="ja-JP" altLang="en-US" sz="3600">
              <a:solidFill>
                <a:srgbClr val="FF0000"/>
              </a:solidFill>
            </a:rPr>
            <a:t>　　全てのエリア表へ反映されます。</a:t>
          </a:r>
        </a:p>
      </xdr:txBody>
    </xdr:sp>
    <xdr:clientData/>
  </xdr:twoCellAnchor>
  <mc:AlternateContent xmlns:mc="http://schemas.openxmlformats.org/markup-compatibility/2006">
    <mc:Choice xmlns:a14="http://schemas.microsoft.com/office/drawing/2010/main" Requires="a14">
      <xdr:twoCellAnchor>
        <xdr:from>
          <xdr:col>0</xdr:col>
          <xdr:colOff>228600</xdr:colOff>
          <xdr:row>94</xdr:row>
          <xdr:rowOff>45720</xdr:rowOff>
        </xdr:from>
        <xdr:to>
          <xdr:col>0</xdr:col>
          <xdr:colOff>1722120</xdr:colOff>
          <xdr:row>96</xdr:row>
          <xdr:rowOff>160020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Ｐゴシック"/>
                  <a:ea typeface="ＭＳ Ｐゴシック"/>
                </a:rPr>
                <a:t>チラシ申込書入換</a:t>
              </a:r>
            </a:p>
            <a:p>
              <a:pPr algn="ctr" rtl="0">
                <a:defRPr sz="1000"/>
              </a:pPr>
              <a:r>
                <a:rPr lang="ja-JP" altLang="en-US" sz="1200" b="0" i="0" u="none" strike="noStrike" baseline="0">
                  <a:solidFill>
                    <a:srgbClr val="000000"/>
                  </a:solidFill>
                  <a:latin typeface="ＭＳ Ｐゴシック"/>
                  <a:ea typeface="ＭＳ Ｐゴシック"/>
                </a:rPr>
                <a:t>※情シス使用</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7</xdr:row>
          <xdr:rowOff>0</xdr:rowOff>
        </xdr:from>
        <xdr:to>
          <xdr:col>56</xdr:col>
          <xdr:colOff>0</xdr:colOff>
          <xdr:row>10</xdr:row>
          <xdr:rowOff>22860</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8</xdr:row>
          <xdr:rowOff>7620</xdr:rowOff>
        </xdr:from>
        <xdr:to>
          <xdr:col>51</xdr:col>
          <xdr:colOff>38100</xdr:colOff>
          <xdr:row>9</xdr:row>
          <xdr:rowOff>22860</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9</xdr:row>
          <xdr:rowOff>68580</xdr:rowOff>
        </xdr:from>
        <xdr:to>
          <xdr:col>49</xdr:col>
          <xdr:colOff>152400</xdr:colOff>
          <xdr:row>9</xdr:row>
          <xdr:rowOff>274320</xdr:rowOff>
        </xdr:to>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9</xdr:row>
          <xdr:rowOff>68580</xdr:rowOff>
        </xdr:from>
        <xdr:to>
          <xdr:col>54</xdr:col>
          <xdr:colOff>106680</xdr:colOff>
          <xdr:row>9</xdr:row>
          <xdr:rowOff>274320</xdr:rowOff>
        </xdr:to>
        <xdr:sp macro="" textlink="">
          <xdr:nvSpPr>
            <xdr:cNvPr id="23556" name="Option Button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xdr:row>
          <xdr:rowOff>0</xdr:rowOff>
        </xdr:from>
        <xdr:to>
          <xdr:col>69</xdr:col>
          <xdr:colOff>0</xdr:colOff>
          <xdr:row>10</xdr:row>
          <xdr:rowOff>22860</xdr:rowOff>
        </xdr:to>
        <xdr:sp macro="" textlink="">
          <xdr:nvSpPr>
            <xdr:cNvPr id="23557" name="Group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22860</xdr:colOff>
          <xdr:row>3</xdr:row>
          <xdr:rowOff>0</xdr:rowOff>
        </xdr:from>
        <xdr:to>
          <xdr:col>68</xdr:col>
          <xdr:colOff>38100</xdr:colOff>
          <xdr:row>4</xdr:row>
          <xdr:rowOff>22860</xdr:rowOff>
        </xdr:to>
        <xdr:sp macro="" textlink="">
          <xdr:nvSpPr>
            <xdr:cNvPr id="23558" name="Option Button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4</xdr:row>
          <xdr:rowOff>7620</xdr:rowOff>
        </xdr:from>
        <xdr:to>
          <xdr:col>59</xdr:col>
          <xdr:colOff>175260</xdr:colOff>
          <xdr:row>5</xdr:row>
          <xdr:rowOff>0</xdr:rowOff>
        </xdr:to>
        <xdr:sp macro="" textlink="">
          <xdr:nvSpPr>
            <xdr:cNvPr id="23559" name="Option Button 7"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xdr:colOff>
          <xdr:row>3</xdr:row>
          <xdr:rowOff>160020</xdr:rowOff>
        </xdr:from>
        <xdr:to>
          <xdr:col>67</xdr:col>
          <xdr:colOff>0</xdr:colOff>
          <xdr:row>4</xdr:row>
          <xdr:rowOff>213360</xdr:rowOff>
        </xdr:to>
        <xdr:sp macro="" textlink="">
          <xdr:nvSpPr>
            <xdr:cNvPr id="23561" name="Option Button 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6</xdr:row>
          <xdr:rowOff>22860</xdr:rowOff>
        </xdr:from>
        <xdr:to>
          <xdr:col>50</xdr:col>
          <xdr:colOff>106680</xdr:colOff>
          <xdr:row>7</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69273</xdr:colOff>
      <xdr:row>16</xdr:row>
      <xdr:rowOff>86590</xdr:rowOff>
    </xdr:from>
    <xdr:to>
      <xdr:col>96</xdr:col>
      <xdr:colOff>173182</xdr:colOff>
      <xdr:row>31</xdr:row>
      <xdr:rowOff>34636</xdr:rowOff>
    </xdr:to>
    <xdr:sp macro="" textlink="">
      <xdr:nvSpPr>
        <xdr:cNvPr id="2" name="フローチャート: 代替処理 1">
          <a:extLst>
            <a:ext uri="{FF2B5EF4-FFF2-40B4-BE49-F238E27FC236}">
              <a16:creationId xmlns:a16="http://schemas.microsoft.com/office/drawing/2014/main" id="{00000000-0008-0000-0200-000002000000}"/>
            </a:ext>
          </a:extLst>
        </xdr:cNvPr>
        <xdr:cNvSpPr/>
      </xdr:nvSpPr>
      <xdr:spPr>
        <a:xfrm>
          <a:off x="450273" y="3290454"/>
          <a:ext cx="18010909" cy="2545773"/>
        </a:xfrm>
        <a:prstGeom prst="flowChartAlternateProcess">
          <a:avLst/>
        </a:prstGeom>
        <a:solidFill>
          <a:schemeClr val="accent6">
            <a:lumMod val="20000"/>
            <a:lumOff val="8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en-US" altLang="ja-JP" sz="3600">
              <a:solidFill>
                <a:sysClr val="windowText" lastClr="000000"/>
              </a:solidFill>
            </a:rPr>
            <a:t>※</a:t>
          </a:r>
          <a:r>
            <a:rPr kumimoji="1" lang="ja-JP" altLang="en-US" sz="3600">
              <a:solidFill>
                <a:sysClr val="windowText" lastClr="000000"/>
              </a:solidFill>
            </a:rPr>
            <a:t>チラシ申込書のヘッダ情報を入力して下さい。</a:t>
          </a:r>
          <a:endParaRPr kumimoji="1" lang="en-US" altLang="ja-JP" sz="3600">
            <a:solidFill>
              <a:sysClr val="windowText" lastClr="000000"/>
            </a:solidFill>
          </a:endParaRPr>
        </a:p>
        <a:p>
          <a:pPr algn="l"/>
          <a:r>
            <a:rPr kumimoji="1" lang="ja-JP" altLang="en-US" sz="3600">
              <a:solidFill>
                <a:sysClr val="windowText" lastClr="000000"/>
              </a:solidFill>
            </a:rPr>
            <a:t>    折込チラシ申込書の出力時に、全てのエリア表へ反映されます。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7</xdr:row>
          <xdr:rowOff>0</xdr:rowOff>
        </xdr:from>
        <xdr:to>
          <xdr:col>56</xdr:col>
          <xdr:colOff>0</xdr:colOff>
          <xdr:row>9</xdr:row>
          <xdr:rowOff>312420</xdr:rowOff>
        </xdr:to>
        <xdr:sp macro="" textlink="">
          <xdr:nvSpPr>
            <xdr:cNvPr id="697345" name="Group Box 1" hidden="1">
              <a:extLst>
                <a:ext uri="{63B3BB69-23CF-44E3-9099-C40C66FF867C}">
                  <a14:compatExt spid="_x0000_s697345"/>
                </a:ext>
                <a:ext uri="{FF2B5EF4-FFF2-40B4-BE49-F238E27FC236}">
                  <a16:creationId xmlns:a16="http://schemas.microsoft.com/office/drawing/2014/main" id="{00000000-0008-0000-0300-000001A4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8</xdr:row>
          <xdr:rowOff>0</xdr:rowOff>
        </xdr:from>
        <xdr:to>
          <xdr:col>51</xdr:col>
          <xdr:colOff>38100</xdr:colOff>
          <xdr:row>9</xdr:row>
          <xdr:rowOff>38100</xdr:rowOff>
        </xdr:to>
        <xdr:sp macro="" textlink="">
          <xdr:nvSpPr>
            <xdr:cNvPr id="697346" name="Option Button 2" hidden="1">
              <a:extLst>
                <a:ext uri="{63B3BB69-23CF-44E3-9099-C40C66FF867C}">
                  <a14:compatExt spid="_x0000_s697346"/>
                </a:ext>
                <a:ext uri="{FF2B5EF4-FFF2-40B4-BE49-F238E27FC236}">
                  <a16:creationId xmlns:a16="http://schemas.microsoft.com/office/drawing/2014/main" id="{00000000-0008-0000-0300-000002A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9</xdr:row>
          <xdr:rowOff>38100</xdr:rowOff>
        </xdr:from>
        <xdr:to>
          <xdr:col>49</xdr:col>
          <xdr:colOff>152400</xdr:colOff>
          <xdr:row>9</xdr:row>
          <xdr:rowOff>312420</xdr:rowOff>
        </xdr:to>
        <xdr:sp macro="" textlink="">
          <xdr:nvSpPr>
            <xdr:cNvPr id="697347" name="Option Button 3" hidden="1">
              <a:extLst>
                <a:ext uri="{63B3BB69-23CF-44E3-9099-C40C66FF867C}">
                  <a14:compatExt spid="_x0000_s697347"/>
                </a:ext>
                <a:ext uri="{FF2B5EF4-FFF2-40B4-BE49-F238E27FC236}">
                  <a16:creationId xmlns:a16="http://schemas.microsoft.com/office/drawing/2014/main" id="{00000000-0008-0000-0300-000003A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9</xdr:row>
          <xdr:rowOff>38100</xdr:rowOff>
        </xdr:from>
        <xdr:to>
          <xdr:col>54</xdr:col>
          <xdr:colOff>106680</xdr:colOff>
          <xdr:row>9</xdr:row>
          <xdr:rowOff>312420</xdr:rowOff>
        </xdr:to>
        <xdr:sp macro="" textlink="">
          <xdr:nvSpPr>
            <xdr:cNvPr id="697348" name="Option Button 4" hidden="1">
              <a:extLst>
                <a:ext uri="{63B3BB69-23CF-44E3-9099-C40C66FF867C}">
                  <a14:compatExt spid="_x0000_s697348"/>
                </a:ext>
                <a:ext uri="{FF2B5EF4-FFF2-40B4-BE49-F238E27FC236}">
                  <a16:creationId xmlns:a16="http://schemas.microsoft.com/office/drawing/2014/main" id="{00000000-0008-0000-0300-000004A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xdr:row>
          <xdr:rowOff>0</xdr:rowOff>
        </xdr:from>
        <xdr:to>
          <xdr:col>69</xdr:col>
          <xdr:colOff>0</xdr:colOff>
          <xdr:row>9</xdr:row>
          <xdr:rowOff>312420</xdr:rowOff>
        </xdr:to>
        <xdr:sp macro="" textlink="">
          <xdr:nvSpPr>
            <xdr:cNvPr id="697349" name="Group Box 5" hidden="1">
              <a:extLst>
                <a:ext uri="{63B3BB69-23CF-44E3-9099-C40C66FF867C}">
                  <a14:compatExt spid="_x0000_s697349"/>
                </a:ext>
                <a:ext uri="{FF2B5EF4-FFF2-40B4-BE49-F238E27FC236}">
                  <a16:creationId xmlns:a16="http://schemas.microsoft.com/office/drawing/2014/main" id="{00000000-0008-0000-0300-000005A4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22860</xdr:colOff>
          <xdr:row>3</xdr:row>
          <xdr:rowOff>0</xdr:rowOff>
        </xdr:from>
        <xdr:to>
          <xdr:col>68</xdr:col>
          <xdr:colOff>38100</xdr:colOff>
          <xdr:row>4</xdr:row>
          <xdr:rowOff>0</xdr:rowOff>
        </xdr:to>
        <xdr:sp macro="" textlink="">
          <xdr:nvSpPr>
            <xdr:cNvPr id="697350" name="Option Button 6" hidden="1">
              <a:extLst>
                <a:ext uri="{63B3BB69-23CF-44E3-9099-C40C66FF867C}">
                  <a14:compatExt spid="_x0000_s697350"/>
                </a:ext>
                <a:ext uri="{FF2B5EF4-FFF2-40B4-BE49-F238E27FC236}">
                  <a16:creationId xmlns:a16="http://schemas.microsoft.com/office/drawing/2014/main" id="{00000000-0008-0000-0300-000006A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xdr:row>
          <xdr:rowOff>175260</xdr:rowOff>
        </xdr:from>
        <xdr:to>
          <xdr:col>60</xdr:col>
          <xdr:colOff>38100</xdr:colOff>
          <xdr:row>5</xdr:row>
          <xdr:rowOff>0</xdr:rowOff>
        </xdr:to>
        <xdr:sp macro="" textlink="">
          <xdr:nvSpPr>
            <xdr:cNvPr id="697351" name="Option Button 7" hidden="1">
              <a:extLst>
                <a:ext uri="{63B3BB69-23CF-44E3-9099-C40C66FF867C}">
                  <a14:compatExt spid="_x0000_s697351"/>
                </a:ext>
                <a:ext uri="{FF2B5EF4-FFF2-40B4-BE49-F238E27FC236}">
                  <a16:creationId xmlns:a16="http://schemas.microsoft.com/office/drawing/2014/main" id="{00000000-0008-0000-0300-000007A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xdr:colOff>
          <xdr:row>3</xdr:row>
          <xdr:rowOff>175260</xdr:rowOff>
        </xdr:from>
        <xdr:to>
          <xdr:col>67</xdr:col>
          <xdr:colOff>0</xdr:colOff>
          <xdr:row>5</xdr:row>
          <xdr:rowOff>38100</xdr:rowOff>
        </xdr:to>
        <xdr:sp macro="" textlink="">
          <xdr:nvSpPr>
            <xdr:cNvPr id="697352" name="Option Button 8" hidden="1">
              <a:extLst>
                <a:ext uri="{63B3BB69-23CF-44E3-9099-C40C66FF867C}">
                  <a14:compatExt spid="_x0000_s697352"/>
                </a:ext>
                <a:ext uri="{FF2B5EF4-FFF2-40B4-BE49-F238E27FC236}">
                  <a16:creationId xmlns:a16="http://schemas.microsoft.com/office/drawing/2014/main" id="{00000000-0008-0000-0300-000008A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6</xdr:row>
          <xdr:rowOff>45720</xdr:rowOff>
        </xdr:from>
        <xdr:to>
          <xdr:col>50</xdr:col>
          <xdr:colOff>106680</xdr:colOff>
          <xdr:row>7</xdr:row>
          <xdr:rowOff>0</xdr:rowOff>
        </xdr:to>
        <xdr:sp macro="" textlink="">
          <xdr:nvSpPr>
            <xdr:cNvPr id="697353" name="Check Box 9" hidden="1">
              <a:extLst>
                <a:ext uri="{63B3BB69-23CF-44E3-9099-C40C66FF867C}">
                  <a14:compatExt spid="_x0000_s697353"/>
                </a:ext>
                <a:ext uri="{FF2B5EF4-FFF2-40B4-BE49-F238E27FC236}">
                  <a16:creationId xmlns:a16="http://schemas.microsoft.com/office/drawing/2014/main" id="{00000000-0008-0000-0300-000009A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30616</xdr:colOff>
      <xdr:row>0</xdr:row>
      <xdr:rowOff>0</xdr:rowOff>
    </xdr:from>
    <xdr:to>
      <xdr:col>99</xdr:col>
      <xdr:colOff>161698</xdr:colOff>
      <xdr:row>2</xdr:row>
      <xdr:rowOff>108857</xdr:rowOff>
    </xdr:to>
    <xdr:pic>
      <xdr:nvPicPr>
        <xdr:cNvPr id="11" name="Picture 1">
          <a:extLst>
            <a:ext uri="{FF2B5EF4-FFF2-40B4-BE49-F238E27FC236}">
              <a16:creationId xmlns:a16="http://schemas.microsoft.com/office/drawing/2014/main" id="{00000000-0008-0000-03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523"/>
        <a:stretch/>
      </xdr:blipFill>
      <xdr:spPr bwMode="auto">
        <a:xfrm>
          <a:off x="15842116" y="0"/>
          <a:ext cx="3179082" cy="60415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7</xdr:row>
          <xdr:rowOff>0</xdr:rowOff>
        </xdr:from>
        <xdr:to>
          <xdr:col>56</xdr:col>
          <xdr:colOff>0</xdr:colOff>
          <xdr:row>9</xdr:row>
          <xdr:rowOff>312420</xdr:rowOff>
        </xdr:to>
        <xdr:sp macro="" textlink="">
          <xdr:nvSpPr>
            <xdr:cNvPr id="698369" name="Group Box 1" hidden="1">
              <a:extLst>
                <a:ext uri="{63B3BB69-23CF-44E3-9099-C40C66FF867C}">
                  <a14:compatExt spid="_x0000_s698369"/>
                </a:ext>
                <a:ext uri="{FF2B5EF4-FFF2-40B4-BE49-F238E27FC236}">
                  <a16:creationId xmlns:a16="http://schemas.microsoft.com/office/drawing/2014/main" id="{00000000-0008-0000-0400-000001A8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8</xdr:row>
          <xdr:rowOff>0</xdr:rowOff>
        </xdr:from>
        <xdr:to>
          <xdr:col>51</xdr:col>
          <xdr:colOff>38100</xdr:colOff>
          <xdr:row>9</xdr:row>
          <xdr:rowOff>38100</xdr:rowOff>
        </xdr:to>
        <xdr:sp macro="" textlink="">
          <xdr:nvSpPr>
            <xdr:cNvPr id="698370" name="Option Button 2" hidden="1">
              <a:extLst>
                <a:ext uri="{63B3BB69-23CF-44E3-9099-C40C66FF867C}">
                  <a14:compatExt spid="_x0000_s698370"/>
                </a:ext>
                <a:ext uri="{FF2B5EF4-FFF2-40B4-BE49-F238E27FC236}">
                  <a16:creationId xmlns:a16="http://schemas.microsoft.com/office/drawing/2014/main" id="{00000000-0008-0000-0400-000002A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9</xdr:row>
          <xdr:rowOff>45720</xdr:rowOff>
        </xdr:from>
        <xdr:to>
          <xdr:col>49</xdr:col>
          <xdr:colOff>152400</xdr:colOff>
          <xdr:row>9</xdr:row>
          <xdr:rowOff>259080</xdr:rowOff>
        </xdr:to>
        <xdr:sp macro="" textlink="">
          <xdr:nvSpPr>
            <xdr:cNvPr id="698371" name="Option Button 3" hidden="1">
              <a:extLst>
                <a:ext uri="{63B3BB69-23CF-44E3-9099-C40C66FF867C}">
                  <a14:compatExt spid="_x0000_s698371"/>
                </a:ext>
                <a:ext uri="{FF2B5EF4-FFF2-40B4-BE49-F238E27FC236}">
                  <a16:creationId xmlns:a16="http://schemas.microsoft.com/office/drawing/2014/main" id="{00000000-0008-0000-0400-000003A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9</xdr:row>
          <xdr:rowOff>45720</xdr:rowOff>
        </xdr:from>
        <xdr:to>
          <xdr:col>54</xdr:col>
          <xdr:colOff>106680</xdr:colOff>
          <xdr:row>9</xdr:row>
          <xdr:rowOff>259080</xdr:rowOff>
        </xdr:to>
        <xdr:sp macro="" textlink="">
          <xdr:nvSpPr>
            <xdr:cNvPr id="698372" name="Option Button 4" hidden="1">
              <a:extLst>
                <a:ext uri="{63B3BB69-23CF-44E3-9099-C40C66FF867C}">
                  <a14:compatExt spid="_x0000_s698372"/>
                </a:ext>
                <a:ext uri="{FF2B5EF4-FFF2-40B4-BE49-F238E27FC236}">
                  <a16:creationId xmlns:a16="http://schemas.microsoft.com/office/drawing/2014/main" id="{00000000-0008-0000-0400-000004A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xdr:row>
          <xdr:rowOff>0</xdr:rowOff>
        </xdr:from>
        <xdr:to>
          <xdr:col>69</xdr:col>
          <xdr:colOff>0</xdr:colOff>
          <xdr:row>9</xdr:row>
          <xdr:rowOff>312420</xdr:rowOff>
        </xdr:to>
        <xdr:sp macro="" textlink="">
          <xdr:nvSpPr>
            <xdr:cNvPr id="698373" name="Group Box 5" hidden="1">
              <a:extLst>
                <a:ext uri="{63B3BB69-23CF-44E3-9099-C40C66FF867C}">
                  <a14:compatExt spid="_x0000_s698373"/>
                </a:ext>
                <a:ext uri="{FF2B5EF4-FFF2-40B4-BE49-F238E27FC236}">
                  <a16:creationId xmlns:a16="http://schemas.microsoft.com/office/drawing/2014/main" id="{00000000-0008-0000-0400-000005A8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22860</xdr:colOff>
          <xdr:row>3</xdr:row>
          <xdr:rowOff>0</xdr:rowOff>
        </xdr:from>
        <xdr:to>
          <xdr:col>68</xdr:col>
          <xdr:colOff>38100</xdr:colOff>
          <xdr:row>4</xdr:row>
          <xdr:rowOff>0</xdr:rowOff>
        </xdr:to>
        <xdr:sp macro="" textlink="">
          <xdr:nvSpPr>
            <xdr:cNvPr id="698374" name="Option Button 6" hidden="1">
              <a:extLst>
                <a:ext uri="{63B3BB69-23CF-44E3-9099-C40C66FF867C}">
                  <a14:compatExt spid="_x0000_s698374"/>
                </a:ext>
                <a:ext uri="{FF2B5EF4-FFF2-40B4-BE49-F238E27FC236}">
                  <a16:creationId xmlns:a16="http://schemas.microsoft.com/office/drawing/2014/main" id="{00000000-0008-0000-0400-000006A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xdr:row>
          <xdr:rowOff>175260</xdr:rowOff>
        </xdr:from>
        <xdr:to>
          <xdr:col>60</xdr:col>
          <xdr:colOff>38100</xdr:colOff>
          <xdr:row>5</xdr:row>
          <xdr:rowOff>0</xdr:rowOff>
        </xdr:to>
        <xdr:sp macro="" textlink="">
          <xdr:nvSpPr>
            <xdr:cNvPr id="698375" name="Option Button 7" hidden="1">
              <a:extLst>
                <a:ext uri="{63B3BB69-23CF-44E3-9099-C40C66FF867C}">
                  <a14:compatExt spid="_x0000_s698375"/>
                </a:ext>
                <a:ext uri="{FF2B5EF4-FFF2-40B4-BE49-F238E27FC236}">
                  <a16:creationId xmlns:a16="http://schemas.microsoft.com/office/drawing/2014/main" id="{00000000-0008-0000-0400-000007A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xdr:colOff>
          <xdr:row>4</xdr:row>
          <xdr:rowOff>0</xdr:rowOff>
        </xdr:from>
        <xdr:to>
          <xdr:col>67</xdr:col>
          <xdr:colOff>0</xdr:colOff>
          <xdr:row>5</xdr:row>
          <xdr:rowOff>38100</xdr:rowOff>
        </xdr:to>
        <xdr:sp macro="" textlink="">
          <xdr:nvSpPr>
            <xdr:cNvPr id="698376" name="Option Button 8" hidden="1">
              <a:extLst>
                <a:ext uri="{63B3BB69-23CF-44E3-9099-C40C66FF867C}">
                  <a14:compatExt spid="_x0000_s698376"/>
                </a:ext>
                <a:ext uri="{FF2B5EF4-FFF2-40B4-BE49-F238E27FC236}">
                  <a16:creationId xmlns:a16="http://schemas.microsoft.com/office/drawing/2014/main" id="{00000000-0008-0000-0400-000008A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6</xdr:row>
          <xdr:rowOff>38100</xdr:rowOff>
        </xdr:from>
        <xdr:to>
          <xdr:col>50</xdr:col>
          <xdr:colOff>106680</xdr:colOff>
          <xdr:row>7</xdr:row>
          <xdr:rowOff>0</xdr:rowOff>
        </xdr:to>
        <xdr:sp macro="" textlink="">
          <xdr:nvSpPr>
            <xdr:cNvPr id="698377" name="Check Box 9" hidden="1">
              <a:extLst>
                <a:ext uri="{63B3BB69-23CF-44E3-9099-C40C66FF867C}">
                  <a14:compatExt spid="_x0000_s698377"/>
                </a:ext>
                <a:ext uri="{FF2B5EF4-FFF2-40B4-BE49-F238E27FC236}">
                  <a16:creationId xmlns:a16="http://schemas.microsoft.com/office/drawing/2014/main" id="{00000000-0008-0000-0400-000009A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30616</xdr:colOff>
      <xdr:row>0</xdr:row>
      <xdr:rowOff>0</xdr:rowOff>
    </xdr:from>
    <xdr:to>
      <xdr:col>99</xdr:col>
      <xdr:colOff>161698</xdr:colOff>
      <xdr:row>2</xdr:row>
      <xdr:rowOff>108857</xdr:rowOff>
    </xdr:to>
    <xdr:pic>
      <xdr:nvPicPr>
        <xdr:cNvPr id="11" name="Picture 1">
          <a:extLst>
            <a:ext uri="{FF2B5EF4-FFF2-40B4-BE49-F238E27FC236}">
              <a16:creationId xmlns:a16="http://schemas.microsoft.com/office/drawing/2014/main" id="{00000000-0008-0000-04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523"/>
        <a:stretch/>
      </xdr:blipFill>
      <xdr:spPr bwMode="auto">
        <a:xfrm>
          <a:off x="15842116" y="0"/>
          <a:ext cx="3179082" cy="62320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7</xdr:row>
          <xdr:rowOff>0</xdr:rowOff>
        </xdr:from>
        <xdr:to>
          <xdr:col>56</xdr:col>
          <xdr:colOff>0</xdr:colOff>
          <xdr:row>10</xdr:row>
          <xdr:rowOff>0</xdr:rowOff>
        </xdr:to>
        <xdr:sp macro="" textlink="">
          <xdr:nvSpPr>
            <xdr:cNvPr id="699393" name="Group Box 1" hidden="1">
              <a:extLst>
                <a:ext uri="{63B3BB69-23CF-44E3-9099-C40C66FF867C}">
                  <a14:compatExt spid="_x0000_s699393"/>
                </a:ext>
                <a:ext uri="{FF2B5EF4-FFF2-40B4-BE49-F238E27FC236}">
                  <a16:creationId xmlns:a16="http://schemas.microsoft.com/office/drawing/2014/main" id="{00000000-0008-0000-0500-000001AC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8</xdr:row>
          <xdr:rowOff>0</xdr:rowOff>
        </xdr:from>
        <xdr:to>
          <xdr:col>51</xdr:col>
          <xdr:colOff>38100</xdr:colOff>
          <xdr:row>9</xdr:row>
          <xdr:rowOff>22860</xdr:rowOff>
        </xdr:to>
        <xdr:sp macro="" textlink="">
          <xdr:nvSpPr>
            <xdr:cNvPr id="699394" name="Option Button 2" hidden="1">
              <a:extLst>
                <a:ext uri="{63B3BB69-23CF-44E3-9099-C40C66FF867C}">
                  <a14:compatExt spid="_x0000_s699394"/>
                </a:ext>
                <a:ext uri="{FF2B5EF4-FFF2-40B4-BE49-F238E27FC236}">
                  <a16:creationId xmlns:a16="http://schemas.microsoft.com/office/drawing/2014/main" id="{00000000-0008-0000-0500-000002A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9</xdr:row>
          <xdr:rowOff>45720</xdr:rowOff>
        </xdr:from>
        <xdr:to>
          <xdr:col>49</xdr:col>
          <xdr:colOff>152400</xdr:colOff>
          <xdr:row>9</xdr:row>
          <xdr:rowOff>259080</xdr:rowOff>
        </xdr:to>
        <xdr:sp macro="" textlink="">
          <xdr:nvSpPr>
            <xdr:cNvPr id="699395" name="Option Button 3" hidden="1">
              <a:extLst>
                <a:ext uri="{63B3BB69-23CF-44E3-9099-C40C66FF867C}">
                  <a14:compatExt spid="_x0000_s699395"/>
                </a:ext>
                <a:ext uri="{FF2B5EF4-FFF2-40B4-BE49-F238E27FC236}">
                  <a16:creationId xmlns:a16="http://schemas.microsoft.com/office/drawing/2014/main" id="{00000000-0008-0000-0500-000003A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9</xdr:row>
          <xdr:rowOff>45720</xdr:rowOff>
        </xdr:from>
        <xdr:to>
          <xdr:col>54</xdr:col>
          <xdr:colOff>106680</xdr:colOff>
          <xdr:row>9</xdr:row>
          <xdr:rowOff>259080</xdr:rowOff>
        </xdr:to>
        <xdr:sp macro="" textlink="">
          <xdr:nvSpPr>
            <xdr:cNvPr id="699396" name="Option Button 4" hidden="1">
              <a:extLst>
                <a:ext uri="{63B3BB69-23CF-44E3-9099-C40C66FF867C}">
                  <a14:compatExt spid="_x0000_s699396"/>
                </a:ext>
                <a:ext uri="{FF2B5EF4-FFF2-40B4-BE49-F238E27FC236}">
                  <a16:creationId xmlns:a16="http://schemas.microsoft.com/office/drawing/2014/main" id="{00000000-0008-0000-0500-000004A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xdr:row>
          <xdr:rowOff>0</xdr:rowOff>
        </xdr:from>
        <xdr:to>
          <xdr:col>69</xdr:col>
          <xdr:colOff>0</xdr:colOff>
          <xdr:row>10</xdr:row>
          <xdr:rowOff>0</xdr:rowOff>
        </xdr:to>
        <xdr:sp macro="" textlink="">
          <xdr:nvSpPr>
            <xdr:cNvPr id="699397" name="Group Box 5" hidden="1">
              <a:extLst>
                <a:ext uri="{63B3BB69-23CF-44E3-9099-C40C66FF867C}">
                  <a14:compatExt spid="_x0000_s699397"/>
                </a:ext>
                <a:ext uri="{FF2B5EF4-FFF2-40B4-BE49-F238E27FC236}">
                  <a16:creationId xmlns:a16="http://schemas.microsoft.com/office/drawing/2014/main" id="{00000000-0008-0000-0500-000005AC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22860</xdr:colOff>
          <xdr:row>3</xdr:row>
          <xdr:rowOff>0</xdr:rowOff>
        </xdr:from>
        <xdr:to>
          <xdr:col>68</xdr:col>
          <xdr:colOff>38100</xdr:colOff>
          <xdr:row>4</xdr:row>
          <xdr:rowOff>0</xdr:rowOff>
        </xdr:to>
        <xdr:sp macro="" textlink="">
          <xdr:nvSpPr>
            <xdr:cNvPr id="699398" name="Option Button 6" hidden="1">
              <a:extLst>
                <a:ext uri="{63B3BB69-23CF-44E3-9099-C40C66FF867C}">
                  <a14:compatExt spid="_x0000_s699398"/>
                </a:ext>
                <a:ext uri="{FF2B5EF4-FFF2-40B4-BE49-F238E27FC236}">
                  <a16:creationId xmlns:a16="http://schemas.microsoft.com/office/drawing/2014/main" id="{00000000-0008-0000-0500-000006A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xdr:row>
          <xdr:rowOff>175260</xdr:rowOff>
        </xdr:from>
        <xdr:to>
          <xdr:col>60</xdr:col>
          <xdr:colOff>22860</xdr:colOff>
          <xdr:row>5</xdr:row>
          <xdr:rowOff>0</xdr:rowOff>
        </xdr:to>
        <xdr:sp macro="" textlink="">
          <xdr:nvSpPr>
            <xdr:cNvPr id="699399" name="Option Button 8" hidden="1">
              <a:extLst>
                <a:ext uri="{63B3BB69-23CF-44E3-9099-C40C66FF867C}">
                  <a14:compatExt spid="_x0000_s699399"/>
                </a:ext>
                <a:ext uri="{FF2B5EF4-FFF2-40B4-BE49-F238E27FC236}">
                  <a16:creationId xmlns:a16="http://schemas.microsoft.com/office/drawing/2014/main" id="{00000000-0008-0000-0500-000007A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xdr:colOff>
          <xdr:row>4</xdr:row>
          <xdr:rowOff>0</xdr:rowOff>
        </xdr:from>
        <xdr:to>
          <xdr:col>67</xdr:col>
          <xdr:colOff>0</xdr:colOff>
          <xdr:row>5</xdr:row>
          <xdr:rowOff>22860</xdr:rowOff>
        </xdr:to>
        <xdr:sp macro="" textlink="">
          <xdr:nvSpPr>
            <xdr:cNvPr id="699400" name="Option Button 9" hidden="1">
              <a:extLst>
                <a:ext uri="{63B3BB69-23CF-44E3-9099-C40C66FF867C}">
                  <a14:compatExt spid="_x0000_s699400"/>
                </a:ext>
                <a:ext uri="{FF2B5EF4-FFF2-40B4-BE49-F238E27FC236}">
                  <a16:creationId xmlns:a16="http://schemas.microsoft.com/office/drawing/2014/main" id="{00000000-0008-0000-0500-000008A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6</xdr:row>
          <xdr:rowOff>38100</xdr:rowOff>
        </xdr:from>
        <xdr:to>
          <xdr:col>50</xdr:col>
          <xdr:colOff>106680</xdr:colOff>
          <xdr:row>7</xdr:row>
          <xdr:rowOff>0</xdr:rowOff>
        </xdr:to>
        <xdr:sp macro="" textlink="">
          <xdr:nvSpPr>
            <xdr:cNvPr id="699401" name="Check Box 10" hidden="1">
              <a:extLst>
                <a:ext uri="{63B3BB69-23CF-44E3-9099-C40C66FF867C}">
                  <a14:compatExt spid="_x0000_s699401"/>
                </a:ext>
                <a:ext uri="{FF2B5EF4-FFF2-40B4-BE49-F238E27FC236}">
                  <a16:creationId xmlns:a16="http://schemas.microsoft.com/office/drawing/2014/main" id="{00000000-0008-0000-0500-000009A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30616</xdr:colOff>
      <xdr:row>0</xdr:row>
      <xdr:rowOff>0</xdr:rowOff>
    </xdr:from>
    <xdr:to>
      <xdr:col>99</xdr:col>
      <xdr:colOff>161698</xdr:colOff>
      <xdr:row>2</xdr:row>
      <xdr:rowOff>108857</xdr:rowOff>
    </xdr:to>
    <xdr:pic>
      <xdr:nvPicPr>
        <xdr:cNvPr id="11" name="Picture 1">
          <a:extLst>
            <a:ext uri="{FF2B5EF4-FFF2-40B4-BE49-F238E27FC236}">
              <a16:creationId xmlns:a16="http://schemas.microsoft.com/office/drawing/2014/main" id="{00000000-0008-0000-05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523"/>
        <a:stretch/>
      </xdr:blipFill>
      <xdr:spPr bwMode="auto">
        <a:xfrm>
          <a:off x="15842116" y="0"/>
          <a:ext cx="3179082" cy="56605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7</xdr:row>
          <xdr:rowOff>0</xdr:rowOff>
        </xdr:from>
        <xdr:to>
          <xdr:col>56</xdr:col>
          <xdr:colOff>0</xdr:colOff>
          <xdr:row>9</xdr:row>
          <xdr:rowOff>312420</xdr:rowOff>
        </xdr:to>
        <xdr:sp macro="" textlink="">
          <xdr:nvSpPr>
            <xdr:cNvPr id="700417" name="Group Box 1" hidden="1">
              <a:extLst>
                <a:ext uri="{63B3BB69-23CF-44E3-9099-C40C66FF867C}">
                  <a14:compatExt spid="_x0000_s700417"/>
                </a:ext>
                <a:ext uri="{FF2B5EF4-FFF2-40B4-BE49-F238E27FC236}">
                  <a16:creationId xmlns:a16="http://schemas.microsoft.com/office/drawing/2014/main" id="{00000000-0008-0000-0600-000001B0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8</xdr:row>
          <xdr:rowOff>0</xdr:rowOff>
        </xdr:from>
        <xdr:to>
          <xdr:col>51</xdr:col>
          <xdr:colOff>38100</xdr:colOff>
          <xdr:row>9</xdr:row>
          <xdr:rowOff>38100</xdr:rowOff>
        </xdr:to>
        <xdr:sp macro="" textlink="">
          <xdr:nvSpPr>
            <xdr:cNvPr id="700418" name="Option Button 2" hidden="1">
              <a:extLst>
                <a:ext uri="{63B3BB69-23CF-44E3-9099-C40C66FF867C}">
                  <a14:compatExt spid="_x0000_s700418"/>
                </a:ext>
                <a:ext uri="{FF2B5EF4-FFF2-40B4-BE49-F238E27FC236}">
                  <a16:creationId xmlns:a16="http://schemas.microsoft.com/office/drawing/2014/main" id="{00000000-0008-0000-0600-00000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9</xdr:row>
          <xdr:rowOff>45720</xdr:rowOff>
        </xdr:from>
        <xdr:to>
          <xdr:col>49</xdr:col>
          <xdr:colOff>152400</xdr:colOff>
          <xdr:row>9</xdr:row>
          <xdr:rowOff>259080</xdr:rowOff>
        </xdr:to>
        <xdr:sp macro="" textlink="">
          <xdr:nvSpPr>
            <xdr:cNvPr id="700419" name="Option Button 3" hidden="1">
              <a:extLst>
                <a:ext uri="{63B3BB69-23CF-44E3-9099-C40C66FF867C}">
                  <a14:compatExt spid="_x0000_s700419"/>
                </a:ext>
                <a:ext uri="{FF2B5EF4-FFF2-40B4-BE49-F238E27FC236}">
                  <a16:creationId xmlns:a16="http://schemas.microsoft.com/office/drawing/2014/main" id="{00000000-0008-0000-0600-00000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9</xdr:row>
          <xdr:rowOff>45720</xdr:rowOff>
        </xdr:from>
        <xdr:to>
          <xdr:col>54</xdr:col>
          <xdr:colOff>106680</xdr:colOff>
          <xdr:row>9</xdr:row>
          <xdr:rowOff>259080</xdr:rowOff>
        </xdr:to>
        <xdr:sp macro="" textlink="">
          <xdr:nvSpPr>
            <xdr:cNvPr id="700420" name="Option Button 4" hidden="1">
              <a:extLst>
                <a:ext uri="{63B3BB69-23CF-44E3-9099-C40C66FF867C}">
                  <a14:compatExt spid="_x0000_s700420"/>
                </a:ext>
                <a:ext uri="{FF2B5EF4-FFF2-40B4-BE49-F238E27FC236}">
                  <a16:creationId xmlns:a16="http://schemas.microsoft.com/office/drawing/2014/main" id="{00000000-0008-0000-0600-000004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xdr:row>
          <xdr:rowOff>0</xdr:rowOff>
        </xdr:from>
        <xdr:to>
          <xdr:col>69</xdr:col>
          <xdr:colOff>0</xdr:colOff>
          <xdr:row>9</xdr:row>
          <xdr:rowOff>312420</xdr:rowOff>
        </xdr:to>
        <xdr:sp macro="" textlink="">
          <xdr:nvSpPr>
            <xdr:cNvPr id="700421" name="Group Box 5" hidden="1">
              <a:extLst>
                <a:ext uri="{63B3BB69-23CF-44E3-9099-C40C66FF867C}">
                  <a14:compatExt spid="_x0000_s700421"/>
                </a:ext>
                <a:ext uri="{FF2B5EF4-FFF2-40B4-BE49-F238E27FC236}">
                  <a16:creationId xmlns:a16="http://schemas.microsoft.com/office/drawing/2014/main" id="{00000000-0008-0000-0600-000005B0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22860</xdr:colOff>
          <xdr:row>3</xdr:row>
          <xdr:rowOff>0</xdr:rowOff>
        </xdr:from>
        <xdr:to>
          <xdr:col>68</xdr:col>
          <xdr:colOff>38100</xdr:colOff>
          <xdr:row>4</xdr:row>
          <xdr:rowOff>0</xdr:rowOff>
        </xdr:to>
        <xdr:sp macro="" textlink="">
          <xdr:nvSpPr>
            <xdr:cNvPr id="700422" name="Option Button 6" hidden="1">
              <a:extLst>
                <a:ext uri="{63B3BB69-23CF-44E3-9099-C40C66FF867C}">
                  <a14:compatExt spid="_x0000_s700422"/>
                </a:ext>
                <a:ext uri="{FF2B5EF4-FFF2-40B4-BE49-F238E27FC236}">
                  <a16:creationId xmlns:a16="http://schemas.microsoft.com/office/drawing/2014/main" id="{00000000-0008-0000-0600-000006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xdr:row>
          <xdr:rowOff>175260</xdr:rowOff>
        </xdr:from>
        <xdr:to>
          <xdr:col>60</xdr:col>
          <xdr:colOff>38100</xdr:colOff>
          <xdr:row>5</xdr:row>
          <xdr:rowOff>0</xdr:rowOff>
        </xdr:to>
        <xdr:sp macro="" textlink="">
          <xdr:nvSpPr>
            <xdr:cNvPr id="700423" name="Option Button 7" hidden="1">
              <a:extLst>
                <a:ext uri="{63B3BB69-23CF-44E3-9099-C40C66FF867C}">
                  <a14:compatExt spid="_x0000_s700423"/>
                </a:ext>
                <a:ext uri="{FF2B5EF4-FFF2-40B4-BE49-F238E27FC236}">
                  <a16:creationId xmlns:a16="http://schemas.microsoft.com/office/drawing/2014/main" id="{00000000-0008-0000-0600-000007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xdr:colOff>
          <xdr:row>4</xdr:row>
          <xdr:rowOff>0</xdr:rowOff>
        </xdr:from>
        <xdr:to>
          <xdr:col>67</xdr:col>
          <xdr:colOff>0</xdr:colOff>
          <xdr:row>5</xdr:row>
          <xdr:rowOff>38100</xdr:rowOff>
        </xdr:to>
        <xdr:sp macro="" textlink="">
          <xdr:nvSpPr>
            <xdr:cNvPr id="700424" name="Option Button 8" hidden="1">
              <a:extLst>
                <a:ext uri="{63B3BB69-23CF-44E3-9099-C40C66FF867C}">
                  <a14:compatExt spid="_x0000_s700424"/>
                </a:ext>
                <a:ext uri="{FF2B5EF4-FFF2-40B4-BE49-F238E27FC236}">
                  <a16:creationId xmlns:a16="http://schemas.microsoft.com/office/drawing/2014/main" id="{00000000-0008-0000-0600-000008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6</xdr:row>
          <xdr:rowOff>38100</xdr:rowOff>
        </xdr:from>
        <xdr:to>
          <xdr:col>50</xdr:col>
          <xdr:colOff>106680</xdr:colOff>
          <xdr:row>7</xdr:row>
          <xdr:rowOff>0</xdr:rowOff>
        </xdr:to>
        <xdr:sp macro="" textlink="">
          <xdr:nvSpPr>
            <xdr:cNvPr id="700425" name="Check Box 9" hidden="1">
              <a:extLst>
                <a:ext uri="{63B3BB69-23CF-44E3-9099-C40C66FF867C}">
                  <a14:compatExt spid="_x0000_s700425"/>
                </a:ext>
                <a:ext uri="{FF2B5EF4-FFF2-40B4-BE49-F238E27FC236}">
                  <a16:creationId xmlns:a16="http://schemas.microsoft.com/office/drawing/2014/main" id="{00000000-0008-0000-0600-000009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30616</xdr:colOff>
      <xdr:row>0</xdr:row>
      <xdr:rowOff>0</xdr:rowOff>
    </xdr:from>
    <xdr:to>
      <xdr:col>99</xdr:col>
      <xdr:colOff>161698</xdr:colOff>
      <xdr:row>2</xdr:row>
      <xdr:rowOff>108857</xdr:rowOff>
    </xdr:to>
    <xdr:pic>
      <xdr:nvPicPr>
        <xdr:cNvPr id="11" name="Picture 1">
          <a:extLst>
            <a:ext uri="{FF2B5EF4-FFF2-40B4-BE49-F238E27FC236}">
              <a16:creationId xmlns:a16="http://schemas.microsoft.com/office/drawing/2014/main" id="{00000000-0008-0000-06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523"/>
        <a:stretch/>
      </xdr:blipFill>
      <xdr:spPr bwMode="auto">
        <a:xfrm>
          <a:off x="15842116" y="0"/>
          <a:ext cx="3179082" cy="56605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7</xdr:row>
          <xdr:rowOff>0</xdr:rowOff>
        </xdr:from>
        <xdr:to>
          <xdr:col>56</xdr:col>
          <xdr:colOff>0</xdr:colOff>
          <xdr:row>9</xdr:row>
          <xdr:rowOff>312420</xdr:rowOff>
        </xdr:to>
        <xdr:sp macro="" textlink="">
          <xdr:nvSpPr>
            <xdr:cNvPr id="701441" name="Group Box 1" hidden="1">
              <a:extLst>
                <a:ext uri="{63B3BB69-23CF-44E3-9099-C40C66FF867C}">
                  <a14:compatExt spid="_x0000_s701441"/>
                </a:ext>
                <a:ext uri="{FF2B5EF4-FFF2-40B4-BE49-F238E27FC236}">
                  <a16:creationId xmlns:a16="http://schemas.microsoft.com/office/drawing/2014/main" id="{00000000-0008-0000-0700-000001B4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8</xdr:row>
          <xdr:rowOff>0</xdr:rowOff>
        </xdr:from>
        <xdr:to>
          <xdr:col>51</xdr:col>
          <xdr:colOff>45720</xdr:colOff>
          <xdr:row>9</xdr:row>
          <xdr:rowOff>0</xdr:rowOff>
        </xdr:to>
        <xdr:sp macro="" textlink="">
          <xdr:nvSpPr>
            <xdr:cNvPr id="701442" name="Option Button 2" hidden="1">
              <a:extLst>
                <a:ext uri="{63B3BB69-23CF-44E3-9099-C40C66FF867C}">
                  <a14:compatExt spid="_x0000_s701442"/>
                </a:ext>
                <a:ext uri="{FF2B5EF4-FFF2-40B4-BE49-F238E27FC236}">
                  <a16:creationId xmlns:a16="http://schemas.microsoft.com/office/drawing/2014/main" id="{00000000-0008-0000-0700-000002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9</xdr:row>
          <xdr:rowOff>45720</xdr:rowOff>
        </xdr:from>
        <xdr:to>
          <xdr:col>49</xdr:col>
          <xdr:colOff>152400</xdr:colOff>
          <xdr:row>9</xdr:row>
          <xdr:rowOff>259080</xdr:rowOff>
        </xdr:to>
        <xdr:sp macro="" textlink="">
          <xdr:nvSpPr>
            <xdr:cNvPr id="701443" name="Option Button 3" hidden="1">
              <a:extLst>
                <a:ext uri="{63B3BB69-23CF-44E3-9099-C40C66FF867C}">
                  <a14:compatExt spid="_x0000_s701443"/>
                </a:ext>
                <a:ext uri="{FF2B5EF4-FFF2-40B4-BE49-F238E27FC236}">
                  <a16:creationId xmlns:a16="http://schemas.microsoft.com/office/drawing/2014/main" id="{00000000-0008-0000-0700-000003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9</xdr:row>
          <xdr:rowOff>45720</xdr:rowOff>
        </xdr:from>
        <xdr:to>
          <xdr:col>54</xdr:col>
          <xdr:colOff>106680</xdr:colOff>
          <xdr:row>9</xdr:row>
          <xdr:rowOff>259080</xdr:rowOff>
        </xdr:to>
        <xdr:sp macro="" textlink="">
          <xdr:nvSpPr>
            <xdr:cNvPr id="701444" name="Option Button 4" hidden="1">
              <a:extLst>
                <a:ext uri="{63B3BB69-23CF-44E3-9099-C40C66FF867C}">
                  <a14:compatExt spid="_x0000_s701444"/>
                </a:ext>
                <a:ext uri="{FF2B5EF4-FFF2-40B4-BE49-F238E27FC236}">
                  <a16:creationId xmlns:a16="http://schemas.microsoft.com/office/drawing/2014/main" id="{00000000-0008-0000-0700-000004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xdr:row>
          <xdr:rowOff>0</xdr:rowOff>
        </xdr:from>
        <xdr:to>
          <xdr:col>69</xdr:col>
          <xdr:colOff>0</xdr:colOff>
          <xdr:row>9</xdr:row>
          <xdr:rowOff>312420</xdr:rowOff>
        </xdr:to>
        <xdr:sp macro="" textlink="">
          <xdr:nvSpPr>
            <xdr:cNvPr id="701445" name="Group Box 5" hidden="1">
              <a:extLst>
                <a:ext uri="{63B3BB69-23CF-44E3-9099-C40C66FF867C}">
                  <a14:compatExt spid="_x0000_s701445"/>
                </a:ext>
                <a:ext uri="{FF2B5EF4-FFF2-40B4-BE49-F238E27FC236}">
                  <a16:creationId xmlns:a16="http://schemas.microsoft.com/office/drawing/2014/main" id="{00000000-0008-0000-0700-000005B4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22860</xdr:colOff>
          <xdr:row>3</xdr:row>
          <xdr:rowOff>0</xdr:rowOff>
        </xdr:from>
        <xdr:to>
          <xdr:col>68</xdr:col>
          <xdr:colOff>45720</xdr:colOff>
          <xdr:row>4</xdr:row>
          <xdr:rowOff>0</xdr:rowOff>
        </xdr:to>
        <xdr:sp macro="" textlink="">
          <xdr:nvSpPr>
            <xdr:cNvPr id="701446" name="Option Button 6" hidden="1">
              <a:extLst>
                <a:ext uri="{63B3BB69-23CF-44E3-9099-C40C66FF867C}">
                  <a14:compatExt spid="_x0000_s701446"/>
                </a:ext>
                <a:ext uri="{FF2B5EF4-FFF2-40B4-BE49-F238E27FC236}">
                  <a16:creationId xmlns:a16="http://schemas.microsoft.com/office/drawing/2014/main" id="{00000000-0008-0000-0700-000006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xdr:row>
          <xdr:rowOff>175260</xdr:rowOff>
        </xdr:from>
        <xdr:to>
          <xdr:col>60</xdr:col>
          <xdr:colOff>38100</xdr:colOff>
          <xdr:row>5</xdr:row>
          <xdr:rowOff>0</xdr:rowOff>
        </xdr:to>
        <xdr:sp macro="" textlink="">
          <xdr:nvSpPr>
            <xdr:cNvPr id="701447" name="Option Button 7" hidden="1">
              <a:extLst>
                <a:ext uri="{63B3BB69-23CF-44E3-9099-C40C66FF867C}">
                  <a14:compatExt spid="_x0000_s701447"/>
                </a:ext>
                <a:ext uri="{FF2B5EF4-FFF2-40B4-BE49-F238E27FC236}">
                  <a16:creationId xmlns:a16="http://schemas.microsoft.com/office/drawing/2014/main" id="{00000000-0008-0000-0700-000007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xdr:colOff>
          <xdr:row>4</xdr:row>
          <xdr:rowOff>0</xdr:rowOff>
        </xdr:from>
        <xdr:to>
          <xdr:col>67</xdr:col>
          <xdr:colOff>0</xdr:colOff>
          <xdr:row>5</xdr:row>
          <xdr:rowOff>0</xdr:rowOff>
        </xdr:to>
        <xdr:sp macro="" textlink="">
          <xdr:nvSpPr>
            <xdr:cNvPr id="701448" name="Option Button 8" hidden="1">
              <a:extLst>
                <a:ext uri="{63B3BB69-23CF-44E3-9099-C40C66FF867C}">
                  <a14:compatExt spid="_x0000_s701448"/>
                </a:ext>
                <a:ext uri="{FF2B5EF4-FFF2-40B4-BE49-F238E27FC236}">
                  <a16:creationId xmlns:a16="http://schemas.microsoft.com/office/drawing/2014/main" id="{00000000-0008-0000-0700-000008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6</xdr:row>
          <xdr:rowOff>45720</xdr:rowOff>
        </xdr:from>
        <xdr:to>
          <xdr:col>50</xdr:col>
          <xdr:colOff>106680</xdr:colOff>
          <xdr:row>7</xdr:row>
          <xdr:rowOff>0</xdr:rowOff>
        </xdr:to>
        <xdr:sp macro="" textlink="">
          <xdr:nvSpPr>
            <xdr:cNvPr id="701449" name="Check Box 9" hidden="1">
              <a:extLst>
                <a:ext uri="{63B3BB69-23CF-44E3-9099-C40C66FF867C}">
                  <a14:compatExt spid="_x0000_s701449"/>
                </a:ext>
                <a:ext uri="{FF2B5EF4-FFF2-40B4-BE49-F238E27FC236}">
                  <a16:creationId xmlns:a16="http://schemas.microsoft.com/office/drawing/2014/main" id="{00000000-0008-0000-0700-000009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30616</xdr:colOff>
      <xdr:row>0</xdr:row>
      <xdr:rowOff>0</xdr:rowOff>
    </xdr:from>
    <xdr:to>
      <xdr:col>99</xdr:col>
      <xdr:colOff>161698</xdr:colOff>
      <xdr:row>2</xdr:row>
      <xdr:rowOff>108857</xdr:rowOff>
    </xdr:to>
    <xdr:pic>
      <xdr:nvPicPr>
        <xdr:cNvPr id="11" name="Picture 1">
          <a:extLst>
            <a:ext uri="{FF2B5EF4-FFF2-40B4-BE49-F238E27FC236}">
              <a16:creationId xmlns:a16="http://schemas.microsoft.com/office/drawing/2014/main" id="{00000000-0008-0000-07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523"/>
        <a:stretch/>
      </xdr:blipFill>
      <xdr:spPr bwMode="auto">
        <a:xfrm>
          <a:off x="15842116" y="0"/>
          <a:ext cx="3179082" cy="56605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7</xdr:row>
          <xdr:rowOff>0</xdr:rowOff>
        </xdr:from>
        <xdr:to>
          <xdr:col>56</xdr:col>
          <xdr:colOff>0</xdr:colOff>
          <xdr:row>10</xdr:row>
          <xdr:rowOff>0</xdr:rowOff>
        </xdr:to>
        <xdr:sp macro="" textlink="">
          <xdr:nvSpPr>
            <xdr:cNvPr id="702465" name="Group Box 1" hidden="1">
              <a:extLst>
                <a:ext uri="{63B3BB69-23CF-44E3-9099-C40C66FF867C}">
                  <a14:compatExt spid="_x0000_s702465"/>
                </a:ext>
                <a:ext uri="{FF2B5EF4-FFF2-40B4-BE49-F238E27FC236}">
                  <a16:creationId xmlns:a16="http://schemas.microsoft.com/office/drawing/2014/main" id="{00000000-0008-0000-0800-000001B8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8</xdr:row>
          <xdr:rowOff>0</xdr:rowOff>
        </xdr:from>
        <xdr:to>
          <xdr:col>51</xdr:col>
          <xdr:colOff>38100</xdr:colOff>
          <xdr:row>9</xdr:row>
          <xdr:rowOff>38100</xdr:rowOff>
        </xdr:to>
        <xdr:sp macro="" textlink="">
          <xdr:nvSpPr>
            <xdr:cNvPr id="702466" name="Option Button 2" hidden="1">
              <a:extLst>
                <a:ext uri="{63B3BB69-23CF-44E3-9099-C40C66FF867C}">
                  <a14:compatExt spid="_x0000_s702466"/>
                </a:ext>
                <a:ext uri="{FF2B5EF4-FFF2-40B4-BE49-F238E27FC236}">
                  <a16:creationId xmlns:a16="http://schemas.microsoft.com/office/drawing/2014/main" id="{00000000-0008-0000-0800-000002B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9</xdr:row>
          <xdr:rowOff>45720</xdr:rowOff>
        </xdr:from>
        <xdr:to>
          <xdr:col>49</xdr:col>
          <xdr:colOff>152400</xdr:colOff>
          <xdr:row>9</xdr:row>
          <xdr:rowOff>259080</xdr:rowOff>
        </xdr:to>
        <xdr:sp macro="" textlink="">
          <xdr:nvSpPr>
            <xdr:cNvPr id="702467" name="Option Button 3" hidden="1">
              <a:extLst>
                <a:ext uri="{63B3BB69-23CF-44E3-9099-C40C66FF867C}">
                  <a14:compatExt spid="_x0000_s702467"/>
                </a:ext>
                <a:ext uri="{FF2B5EF4-FFF2-40B4-BE49-F238E27FC236}">
                  <a16:creationId xmlns:a16="http://schemas.microsoft.com/office/drawing/2014/main" id="{00000000-0008-0000-0800-000003B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9</xdr:row>
          <xdr:rowOff>45720</xdr:rowOff>
        </xdr:from>
        <xdr:to>
          <xdr:col>54</xdr:col>
          <xdr:colOff>121920</xdr:colOff>
          <xdr:row>9</xdr:row>
          <xdr:rowOff>259080</xdr:rowOff>
        </xdr:to>
        <xdr:sp macro="" textlink="">
          <xdr:nvSpPr>
            <xdr:cNvPr id="702468" name="Option Button 4" hidden="1">
              <a:extLst>
                <a:ext uri="{63B3BB69-23CF-44E3-9099-C40C66FF867C}">
                  <a14:compatExt spid="_x0000_s702468"/>
                </a:ext>
                <a:ext uri="{FF2B5EF4-FFF2-40B4-BE49-F238E27FC236}">
                  <a16:creationId xmlns:a16="http://schemas.microsoft.com/office/drawing/2014/main" id="{00000000-0008-0000-0800-000004B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xdr:row>
          <xdr:rowOff>0</xdr:rowOff>
        </xdr:from>
        <xdr:to>
          <xdr:col>69</xdr:col>
          <xdr:colOff>0</xdr:colOff>
          <xdr:row>10</xdr:row>
          <xdr:rowOff>0</xdr:rowOff>
        </xdr:to>
        <xdr:sp macro="" textlink="">
          <xdr:nvSpPr>
            <xdr:cNvPr id="702469" name="Group Box 5" hidden="1">
              <a:extLst>
                <a:ext uri="{63B3BB69-23CF-44E3-9099-C40C66FF867C}">
                  <a14:compatExt spid="_x0000_s702469"/>
                </a:ext>
                <a:ext uri="{FF2B5EF4-FFF2-40B4-BE49-F238E27FC236}">
                  <a16:creationId xmlns:a16="http://schemas.microsoft.com/office/drawing/2014/main" id="{00000000-0008-0000-0800-000005B8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22860</xdr:colOff>
          <xdr:row>3</xdr:row>
          <xdr:rowOff>0</xdr:rowOff>
        </xdr:from>
        <xdr:to>
          <xdr:col>68</xdr:col>
          <xdr:colOff>38100</xdr:colOff>
          <xdr:row>4</xdr:row>
          <xdr:rowOff>0</xdr:rowOff>
        </xdr:to>
        <xdr:sp macro="" textlink="">
          <xdr:nvSpPr>
            <xdr:cNvPr id="702470" name="Option Button 6" hidden="1">
              <a:extLst>
                <a:ext uri="{63B3BB69-23CF-44E3-9099-C40C66FF867C}">
                  <a14:compatExt spid="_x0000_s702470"/>
                </a:ext>
                <a:ext uri="{FF2B5EF4-FFF2-40B4-BE49-F238E27FC236}">
                  <a16:creationId xmlns:a16="http://schemas.microsoft.com/office/drawing/2014/main" id="{00000000-0008-0000-0800-000006B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xdr:row>
          <xdr:rowOff>175260</xdr:rowOff>
        </xdr:from>
        <xdr:to>
          <xdr:col>60</xdr:col>
          <xdr:colOff>38100</xdr:colOff>
          <xdr:row>5</xdr:row>
          <xdr:rowOff>0</xdr:rowOff>
        </xdr:to>
        <xdr:sp macro="" textlink="">
          <xdr:nvSpPr>
            <xdr:cNvPr id="702471" name="Option Button 7" hidden="1">
              <a:extLst>
                <a:ext uri="{63B3BB69-23CF-44E3-9099-C40C66FF867C}">
                  <a14:compatExt spid="_x0000_s702471"/>
                </a:ext>
                <a:ext uri="{FF2B5EF4-FFF2-40B4-BE49-F238E27FC236}">
                  <a16:creationId xmlns:a16="http://schemas.microsoft.com/office/drawing/2014/main" id="{00000000-0008-0000-0800-000007B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xdr:colOff>
          <xdr:row>4</xdr:row>
          <xdr:rowOff>0</xdr:rowOff>
        </xdr:from>
        <xdr:to>
          <xdr:col>67</xdr:col>
          <xdr:colOff>0</xdr:colOff>
          <xdr:row>5</xdr:row>
          <xdr:rowOff>38100</xdr:rowOff>
        </xdr:to>
        <xdr:sp macro="" textlink="">
          <xdr:nvSpPr>
            <xdr:cNvPr id="702472" name="Option Button 8" hidden="1">
              <a:extLst>
                <a:ext uri="{63B3BB69-23CF-44E3-9099-C40C66FF867C}">
                  <a14:compatExt spid="_x0000_s702472"/>
                </a:ext>
                <a:ext uri="{FF2B5EF4-FFF2-40B4-BE49-F238E27FC236}">
                  <a16:creationId xmlns:a16="http://schemas.microsoft.com/office/drawing/2014/main" id="{00000000-0008-0000-0800-000008B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6</xdr:row>
          <xdr:rowOff>38100</xdr:rowOff>
        </xdr:from>
        <xdr:to>
          <xdr:col>50</xdr:col>
          <xdr:colOff>121920</xdr:colOff>
          <xdr:row>7</xdr:row>
          <xdr:rowOff>0</xdr:rowOff>
        </xdr:to>
        <xdr:sp macro="" textlink="">
          <xdr:nvSpPr>
            <xdr:cNvPr id="702473" name="Check Box 9" hidden="1">
              <a:extLst>
                <a:ext uri="{63B3BB69-23CF-44E3-9099-C40C66FF867C}">
                  <a14:compatExt spid="_x0000_s702473"/>
                </a:ext>
                <a:ext uri="{FF2B5EF4-FFF2-40B4-BE49-F238E27FC236}">
                  <a16:creationId xmlns:a16="http://schemas.microsoft.com/office/drawing/2014/main" id="{00000000-0008-0000-0800-000009B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30616</xdr:colOff>
      <xdr:row>0</xdr:row>
      <xdr:rowOff>0</xdr:rowOff>
    </xdr:from>
    <xdr:to>
      <xdr:col>99</xdr:col>
      <xdr:colOff>161698</xdr:colOff>
      <xdr:row>2</xdr:row>
      <xdr:rowOff>108857</xdr:rowOff>
    </xdr:to>
    <xdr:pic>
      <xdr:nvPicPr>
        <xdr:cNvPr id="11" name="Picture 1">
          <a:extLst>
            <a:ext uri="{FF2B5EF4-FFF2-40B4-BE49-F238E27FC236}">
              <a16:creationId xmlns:a16="http://schemas.microsoft.com/office/drawing/2014/main" id="{00000000-0008-0000-08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523"/>
        <a:stretch/>
      </xdr:blipFill>
      <xdr:spPr bwMode="auto">
        <a:xfrm>
          <a:off x="15842116" y="0"/>
          <a:ext cx="3179082" cy="56605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7</xdr:row>
          <xdr:rowOff>0</xdr:rowOff>
        </xdr:from>
        <xdr:to>
          <xdr:col>56</xdr:col>
          <xdr:colOff>0</xdr:colOff>
          <xdr:row>9</xdr:row>
          <xdr:rowOff>312420</xdr:rowOff>
        </xdr:to>
        <xdr:sp macro="" textlink="">
          <xdr:nvSpPr>
            <xdr:cNvPr id="703489" name="Group Box 1" hidden="1">
              <a:extLst>
                <a:ext uri="{63B3BB69-23CF-44E3-9099-C40C66FF867C}">
                  <a14:compatExt spid="_x0000_s703489"/>
                </a:ext>
                <a:ext uri="{FF2B5EF4-FFF2-40B4-BE49-F238E27FC236}">
                  <a16:creationId xmlns:a16="http://schemas.microsoft.com/office/drawing/2014/main" id="{00000000-0008-0000-0900-000001BC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8</xdr:row>
          <xdr:rowOff>0</xdr:rowOff>
        </xdr:from>
        <xdr:to>
          <xdr:col>51</xdr:col>
          <xdr:colOff>45720</xdr:colOff>
          <xdr:row>9</xdr:row>
          <xdr:rowOff>0</xdr:rowOff>
        </xdr:to>
        <xdr:sp macro="" textlink="">
          <xdr:nvSpPr>
            <xdr:cNvPr id="703490" name="Option Button 2" hidden="1">
              <a:extLst>
                <a:ext uri="{63B3BB69-23CF-44E3-9099-C40C66FF867C}">
                  <a14:compatExt spid="_x0000_s703490"/>
                </a:ext>
                <a:ext uri="{FF2B5EF4-FFF2-40B4-BE49-F238E27FC236}">
                  <a16:creationId xmlns:a16="http://schemas.microsoft.com/office/drawing/2014/main" id="{00000000-0008-0000-0900-00000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9</xdr:row>
          <xdr:rowOff>45720</xdr:rowOff>
        </xdr:from>
        <xdr:to>
          <xdr:col>49</xdr:col>
          <xdr:colOff>152400</xdr:colOff>
          <xdr:row>9</xdr:row>
          <xdr:rowOff>274320</xdr:rowOff>
        </xdr:to>
        <xdr:sp macro="" textlink="">
          <xdr:nvSpPr>
            <xdr:cNvPr id="703491" name="Option Button 3" hidden="1">
              <a:extLst>
                <a:ext uri="{63B3BB69-23CF-44E3-9099-C40C66FF867C}">
                  <a14:compatExt spid="_x0000_s703491"/>
                </a:ext>
                <a:ext uri="{FF2B5EF4-FFF2-40B4-BE49-F238E27FC236}">
                  <a16:creationId xmlns:a16="http://schemas.microsoft.com/office/drawing/2014/main" id="{00000000-0008-0000-0900-00000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9</xdr:row>
          <xdr:rowOff>45720</xdr:rowOff>
        </xdr:from>
        <xdr:to>
          <xdr:col>54</xdr:col>
          <xdr:colOff>106680</xdr:colOff>
          <xdr:row>9</xdr:row>
          <xdr:rowOff>274320</xdr:rowOff>
        </xdr:to>
        <xdr:sp macro="" textlink="">
          <xdr:nvSpPr>
            <xdr:cNvPr id="703492" name="Option Button 4" hidden="1">
              <a:extLst>
                <a:ext uri="{63B3BB69-23CF-44E3-9099-C40C66FF867C}">
                  <a14:compatExt spid="_x0000_s703492"/>
                </a:ext>
                <a:ext uri="{FF2B5EF4-FFF2-40B4-BE49-F238E27FC236}">
                  <a16:creationId xmlns:a16="http://schemas.microsoft.com/office/drawing/2014/main" id="{00000000-0008-0000-0900-00000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xdr:row>
          <xdr:rowOff>0</xdr:rowOff>
        </xdr:from>
        <xdr:to>
          <xdr:col>68</xdr:col>
          <xdr:colOff>152400</xdr:colOff>
          <xdr:row>9</xdr:row>
          <xdr:rowOff>312420</xdr:rowOff>
        </xdr:to>
        <xdr:sp macro="" textlink="">
          <xdr:nvSpPr>
            <xdr:cNvPr id="703493" name="Group Box 5" hidden="1">
              <a:extLst>
                <a:ext uri="{63B3BB69-23CF-44E3-9099-C40C66FF867C}">
                  <a14:compatExt spid="_x0000_s703493"/>
                </a:ext>
                <a:ext uri="{FF2B5EF4-FFF2-40B4-BE49-F238E27FC236}">
                  <a16:creationId xmlns:a16="http://schemas.microsoft.com/office/drawing/2014/main" id="{00000000-0008-0000-0900-000005BC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22860</xdr:colOff>
          <xdr:row>3</xdr:row>
          <xdr:rowOff>0</xdr:rowOff>
        </xdr:from>
        <xdr:to>
          <xdr:col>68</xdr:col>
          <xdr:colOff>45720</xdr:colOff>
          <xdr:row>4</xdr:row>
          <xdr:rowOff>0</xdr:rowOff>
        </xdr:to>
        <xdr:sp macro="" textlink="">
          <xdr:nvSpPr>
            <xdr:cNvPr id="703494" name="Option Button 6" hidden="1">
              <a:extLst>
                <a:ext uri="{63B3BB69-23CF-44E3-9099-C40C66FF867C}">
                  <a14:compatExt spid="_x0000_s703494"/>
                </a:ext>
                <a:ext uri="{FF2B5EF4-FFF2-40B4-BE49-F238E27FC236}">
                  <a16:creationId xmlns:a16="http://schemas.microsoft.com/office/drawing/2014/main" id="{00000000-0008-0000-0900-000006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xdr:row>
          <xdr:rowOff>175260</xdr:rowOff>
        </xdr:from>
        <xdr:to>
          <xdr:col>60</xdr:col>
          <xdr:colOff>0</xdr:colOff>
          <xdr:row>5</xdr:row>
          <xdr:rowOff>0</xdr:rowOff>
        </xdr:to>
        <xdr:sp macro="" textlink="">
          <xdr:nvSpPr>
            <xdr:cNvPr id="703495" name="Option Button 7" hidden="1">
              <a:extLst>
                <a:ext uri="{63B3BB69-23CF-44E3-9099-C40C66FF867C}">
                  <a14:compatExt spid="_x0000_s703495"/>
                </a:ext>
                <a:ext uri="{FF2B5EF4-FFF2-40B4-BE49-F238E27FC236}">
                  <a16:creationId xmlns:a16="http://schemas.microsoft.com/office/drawing/2014/main" id="{00000000-0008-0000-0900-00000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xdr:colOff>
          <xdr:row>4</xdr:row>
          <xdr:rowOff>0</xdr:rowOff>
        </xdr:from>
        <xdr:to>
          <xdr:col>67</xdr:col>
          <xdr:colOff>0</xdr:colOff>
          <xdr:row>5</xdr:row>
          <xdr:rowOff>0</xdr:rowOff>
        </xdr:to>
        <xdr:sp macro="" textlink="">
          <xdr:nvSpPr>
            <xdr:cNvPr id="703496" name="Option Button 8" hidden="1">
              <a:extLst>
                <a:ext uri="{63B3BB69-23CF-44E3-9099-C40C66FF867C}">
                  <a14:compatExt spid="_x0000_s703496"/>
                </a:ext>
                <a:ext uri="{FF2B5EF4-FFF2-40B4-BE49-F238E27FC236}">
                  <a16:creationId xmlns:a16="http://schemas.microsoft.com/office/drawing/2014/main" id="{00000000-0008-0000-0900-00000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6</xdr:row>
          <xdr:rowOff>38100</xdr:rowOff>
        </xdr:from>
        <xdr:to>
          <xdr:col>50</xdr:col>
          <xdr:colOff>106680</xdr:colOff>
          <xdr:row>7</xdr:row>
          <xdr:rowOff>0</xdr:rowOff>
        </xdr:to>
        <xdr:sp macro="" textlink="">
          <xdr:nvSpPr>
            <xdr:cNvPr id="703497" name="Check Box 9" hidden="1">
              <a:extLst>
                <a:ext uri="{63B3BB69-23CF-44E3-9099-C40C66FF867C}">
                  <a14:compatExt spid="_x0000_s703497"/>
                </a:ext>
                <a:ext uri="{FF2B5EF4-FFF2-40B4-BE49-F238E27FC236}">
                  <a16:creationId xmlns:a16="http://schemas.microsoft.com/office/drawing/2014/main" id="{00000000-0008-0000-0900-00000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30616</xdr:colOff>
      <xdr:row>0</xdr:row>
      <xdr:rowOff>0</xdr:rowOff>
    </xdr:from>
    <xdr:to>
      <xdr:col>99</xdr:col>
      <xdr:colOff>161698</xdr:colOff>
      <xdr:row>2</xdr:row>
      <xdr:rowOff>108857</xdr:rowOff>
    </xdr:to>
    <xdr:pic>
      <xdr:nvPicPr>
        <xdr:cNvPr id="11" name="Picture 1">
          <a:extLst>
            <a:ext uri="{FF2B5EF4-FFF2-40B4-BE49-F238E27FC236}">
              <a16:creationId xmlns:a16="http://schemas.microsoft.com/office/drawing/2014/main" id="{00000000-0008-0000-09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523"/>
        <a:stretch/>
      </xdr:blipFill>
      <xdr:spPr bwMode="auto">
        <a:xfrm>
          <a:off x="15927841" y="0"/>
          <a:ext cx="3179082" cy="56605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6</xdr:row>
          <xdr:rowOff>220980</xdr:rowOff>
        </xdr:from>
        <xdr:to>
          <xdr:col>56</xdr:col>
          <xdr:colOff>0</xdr:colOff>
          <xdr:row>9</xdr:row>
          <xdr:rowOff>312420</xdr:rowOff>
        </xdr:to>
        <xdr:sp macro="" textlink="">
          <xdr:nvSpPr>
            <xdr:cNvPr id="704513" name="Group Box 1" hidden="1">
              <a:extLst>
                <a:ext uri="{63B3BB69-23CF-44E3-9099-C40C66FF867C}">
                  <a14:compatExt spid="_x0000_s704513"/>
                </a:ext>
                <a:ext uri="{FF2B5EF4-FFF2-40B4-BE49-F238E27FC236}">
                  <a16:creationId xmlns:a16="http://schemas.microsoft.com/office/drawing/2014/main" id="{00000000-0008-0000-0A00-000001C0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7</xdr:row>
          <xdr:rowOff>160020</xdr:rowOff>
        </xdr:from>
        <xdr:to>
          <xdr:col>51</xdr:col>
          <xdr:colOff>38100</xdr:colOff>
          <xdr:row>8</xdr:row>
          <xdr:rowOff>152400</xdr:rowOff>
        </xdr:to>
        <xdr:sp macro="" textlink="">
          <xdr:nvSpPr>
            <xdr:cNvPr id="704514" name="Option Button 2" hidden="1">
              <a:extLst>
                <a:ext uri="{63B3BB69-23CF-44E3-9099-C40C66FF867C}">
                  <a14:compatExt spid="_x0000_s704514"/>
                </a:ext>
                <a:ext uri="{FF2B5EF4-FFF2-40B4-BE49-F238E27FC236}">
                  <a16:creationId xmlns:a16="http://schemas.microsoft.com/office/drawing/2014/main" id="{00000000-0008-0000-0A00-000002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9</xdr:row>
          <xdr:rowOff>30480</xdr:rowOff>
        </xdr:from>
        <xdr:to>
          <xdr:col>49</xdr:col>
          <xdr:colOff>152400</xdr:colOff>
          <xdr:row>9</xdr:row>
          <xdr:rowOff>236220</xdr:rowOff>
        </xdr:to>
        <xdr:sp macro="" textlink="">
          <xdr:nvSpPr>
            <xdr:cNvPr id="704515" name="Option Button 3" hidden="1">
              <a:extLst>
                <a:ext uri="{63B3BB69-23CF-44E3-9099-C40C66FF867C}">
                  <a14:compatExt spid="_x0000_s704515"/>
                </a:ext>
                <a:ext uri="{FF2B5EF4-FFF2-40B4-BE49-F238E27FC236}">
                  <a16:creationId xmlns:a16="http://schemas.microsoft.com/office/drawing/2014/main" id="{00000000-0008-0000-0A00-000003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9</xdr:row>
          <xdr:rowOff>30480</xdr:rowOff>
        </xdr:from>
        <xdr:to>
          <xdr:col>54</xdr:col>
          <xdr:colOff>121920</xdr:colOff>
          <xdr:row>9</xdr:row>
          <xdr:rowOff>236220</xdr:rowOff>
        </xdr:to>
        <xdr:sp macro="" textlink="">
          <xdr:nvSpPr>
            <xdr:cNvPr id="704516" name="Option Button 4" hidden="1">
              <a:extLst>
                <a:ext uri="{63B3BB69-23CF-44E3-9099-C40C66FF867C}">
                  <a14:compatExt spid="_x0000_s704516"/>
                </a:ext>
                <a:ext uri="{FF2B5EF4-FFF2-40B4-BE49-F238E27FC236}">
                  <a16:creationId xmlns:a16="http://schemas.microsoft.com/office/drawing/2014/main" id="{00000000-0008-0000-0A00-000004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xdr:row>
          <xdr:rowOff>0</xdr:rowOff>
        </xdr:from>
        <xdr:to>
          <xdr:col>69</xdr:col>
          <xdr:colOff>0</xdr:colOff>
          <xdr:row>9</xdr:row>
          <xdr:rowOff>312420</xdr:rowOff>
        </xdr:to>
        <xdr:sp macro="" textlink="">
          <xdr:nvSpPr>
            <xdr:cNvPr id="704517" name="Group Box 5" hidden="1">
              <a:extLst>
                <a:ext uri="{63B3BB69-23CF-44E3-9099-C40C66FF867C}">
                  <a14:compatExt spid="_x0000_s704517"/>
                </a:ext>
                <a:ext uri="{FF2B5EF4-FFF2-40B4-BE49-F238E27FC236}">
                  <a16:creationId xmlns:a16="http://schemas.microsoft.com/office/drawing/2014/main" id="{00000000-0008-0000-0A00-000005C0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22860</xdr:colOff>
          <xdr:row>3</xdr:row>
          <xdr:rowOff>0</xdr:rowOff>
        </xdr:from>
        <xdr:to>
          <xdr:col>68</xdr:col>
          <xdr:colOff>38100</xdr:colOff>
          <xdr:row>4</xdr:row>
          <xdr:rowOff>0</xdr:rowOff>
        </xdr:to>
        <xdr:sp macro="" textlink="">
          <xdr:nvSpPr>
            <xdr:cNvPr id="704518" name="Option Button 6" hidden="1">
              <a:extLst>
                <a:ext uri="{63B3BB69-23CF-44E3-9099-C40C66FF867C}">
                  <a14:compatExt spid="_x0000_s704518"/>
                </a:ext>
                <a:ext uri="{FF2B5EF4-FFF2-40B4-BE49-F238E27FC236}">
                  <a16:creationId xmlns:a16="http://schemas.microsoft.com/office/drawing/2014/main" id="{00000000-0008-0000-0A00-000006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xdr:row>
          <xdr:rowOff>175260</xdr:rowOff>
        </xdr:from>
        <xdr:to>
          <xdr:col>60</xdr:col>
          <xdr:colOff>38100</xdr:colOff>
          <xdr:row>5</xdr:row>
          <xdr:rowOff>0</xdr:rowOff>
        </xdr:to>
        <xdr:sp macro="" textlink="">
          <xdr:nvSpPr>
            <xdr:cNvPr id="704519" name="Option Button 8" hidden="1">
              <a:extLst>
                <a:ext uri="{63B3BB69-23CF-44E3-9099-C40C66FF867C}">
                  <a14:compatExt spid="_x0000_s704519"/>
                </a:ext>
                <a:ext uri="{FF2B5EF4-FFF2-40B4-BE49-F238E27FC236}">
                  <a16:creationId xmlns:a16="http://schemas.microsoft.com/office/drawing/2014/main" id="{00000000-0008-0000-0A00-000007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xdr:colOff>
          <xdr:row>3</xdr:row>
          <xdr:rowOff>175260</xdr:rowOff>
        </xdr:from>
        <xdr:to>
          <xdr:col>67</xdr:col>
          <xdr:colOff>0</xdr:colOff>
          <xdr:row>5</xdr:row>
          <xdr:rowOff>38100</xdr:rowOff>
        </xdr:to>
        <xdr:sp macro="" textlink="">
          <xdr:nvSpPr>
            <xdr:cNvPr id="704520" name="Option Button 9" hidden="1">
              <a:extLst>
                <a:ext uri="{63B3BB69-23CF-44E3-9099-C40C66FF867C}">
                  <a14:compatExt spid="_x0000_s704520"/>
                </a:ext>
                <a:ext uri="{FF2B5EF4-FFF2-40B4-BE49-F238E27FC236}">
                  <a16:creationId xmlns:a16="http://schemas.microsoft.com/office/drawing/2014/main" id="{00000000-0008-0000-0A00-000008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6</xdr:row>
          <xdr:rowOff>30480</xdr:rowOff>
        </xdr:from>
        <xdr:to>
          <xdr:col>50</xdr:col>
          <xdr:colOff>121920</xdr:colOff>
          <xdr:row>7</xdr:row>
          <xdr:rowOff>0</xdr:rowOff>
        </xdr:to>
        <xdr:sp macro="" textlink="">
          <xdr:nvSpPr>
            <xdr:cNvPr id="704521" name="Check Box 10" hidden="1">
              <a:extLst>
                <a:ext uri="{63B3BB69-23CF-44E3-9099-C40C66FF867C}">
                  <a14:compatExt spid="_x0000_s704521"/>
                </a:ext>
                <a:ext uri="{FF2B5EF4-FFF2-40B4-BE49-F238E27FC236}">
                  <a16:creationId xmlns:a16="http://schemas.microsoft.com/office/drawing/2014/main" id="{00000000-0008-0000-0A00-000009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30616</xdr:colOff>
      <xdr:row>0</xdr:row>
      <xdr:rowOff>0</xdr:rowOff>
    </xdr:from>
    <xdr:to>
      <xdr:col>99</xdr:col>
      <xdr:colOff>161698</xdr:colOff>
      <xdr:row>2</xdr:row>
      <xdr:rowOff>108857</xdr:rowOff>
    </xdr:to>
    <xdr:pic>
      <xdr:nvPicPr>
        <xdr:cNvPr id="11" name="Picture 1">
          <a:extLst>
            <a:ext uri="{FF2B5EF4-FFF2-40B4-BE49-F238E27FC236}">
              <a16:creationId xmlns:a16="http://schemas.microsoft.com/office/drawing/2014/main" id="{00000000-0008-0000-0A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523"/>
        <a:stretch/>
      </xdr:blipFill>
      <xdr:spPr bwMode="auto">
        <a:xfrm>
          <a:off x="15842116" y="0"/>
          <a:ext cx="3179082" cy="56605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7</xdr:row>
          <xdr:rowOff>0</xdr:rowOff>
        </xdr:from>
        <xdr:to>
          <xdr:col>56</xdr:col>
          <xdr:colOff>0</xdr:colOff>
          <xdr:row>9</xdr:row>
          <xdr:rowOff>312420</xdr:rowOff>
        </xdr:to>
        <xdr:sp macro="" textlink="">
          <xdr:nvSpPr>
            <xdr:cNvPr id="705537" name="Group Box 1" hidden="1">
              <a:extLst>
                <a:ext uri="{63B3BB69-23CF-44E3-9099-C40C66FF867C}">
                  <a14:compatExt spid="_x0000_s705537"/>
                </a:ext>
                <a:ext uri="{FF2B5EF4-FFF2-40B4-BE49-F238E27FC236}">
                  <a16:creationId xmlns:a16="http://schemas.microsoft.com/office/drawing/2014/main" id="{00000000-0008-0000-0B00-000001C4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8</xdr:row>
          <xdr:rowOff>0</xdr:rowOff>
        </xdr:from>
        <xdr:to>
          <xdr:col>51</xdr:col>
          <xdr:colOff>45720</xdr:colOff>
          <xdr:row>9</xdr:row>
          <xdr:rowOff>0</xdr:rowOff>
        </xdr:to>
        <xdr:sp macro="" textlink="">
          <xdr:nvSpPr>
            <xdr:cNvPr id="705538" name="Option Button 2" hidden="1">
              <a:extLst>
                <a:ext uri="{63B3BB69-23CF-44E3-9099-C40C66FF867C}">
                  <a14:compatExt spid="_x0000_s705538"/>
                </a:ext>
                <a:ext uri="{FF2B5EF4-FFF2-40B4-BE49-F238E27FC236}">
                  <a16:creationId xmlns:a16="http://schemas.microsoft.com/office/drawing/2014/main" id="{00000000-0008-0000-0B00-000002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9</xdr:row>
          <xdr:rowOff>45720</xdr:rowOff>
        </xdr:from>
        <xdr:to>
          <xdr:col>49</xdr:col>
          <xdr:colOff>144780</xdr:colOff>
          <xdr:row>9</xdr:row>
          <xdr:rowOff>259080</xdr:rowOff>
        </xdr:to>
        <xdr:sp macro="" textlink="">
          <xdr:nvSpPr>
            <xdr:cNvPr id="705539" name="Option Button 3" hidden="1">
              <a:extLst>
                <a:ext uri="{63B3BB69-23CF-44E3-9099-C40C66FF867C}">
                  <a14:compatExt spid="_x0000_s705539"/>
                </a:ext>
                <a:ext uri="{FF2B5EF4-FFF2-40B4-BE49-F238E27FC236}">
                  <a16:creationId xmlns:a16="http://schemas.microsoft.com/office/drawing/2014/main" id="{00000000-0008-0000-0B00-000003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9</xdr:row>
          <xdr:rowOff>45720</xdr:rowOff>
        </xdr:from>
        <xdr:to>
          <xdr:col>54</xdr:col>
          <xdr:colOff>106680</xdr:colOff>
          <xdr:row>9</xdr:row>
          <xdr:rowOff>259080</xdr:rowOff>
        </xdr:to>
        <xdr:sp macro="" textlink="">
          <xdr:nvSpPr>
            <xdr:cNvPr id="705540" name="Option Button 4" hidden="1">
              <a:extLst>
                <a:ext uri="{63B3BB69-23CF-44E3-9099-C40C66FF867C}">
                  <a14:compatExt spid="_x0000_s705540"/>
                </a:ext>
                <a:ext uri="{FF2B5EF4-FFF2-40B4-BE49-F238E27FC236}">
                  <a16:creationId xmlns:a16="http://schemas.microsoft.com/office/drawing/2014/main" id="{00000000-0008-0000-0B00-000004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xdr:row>
          <xdr:rowOff>0</xdr:rowOff>
        </xdr:from>
        <xdr:to>
          <xdr:col>69</xdr:col>
          <xdr:colOff>0</xdr:colOff>
          <xdr:row>9</xdr:row>
          <xdr:rowOff>312420</xdr:rowOff>
        </xdr:to>
        <xdr:sp macro="" textlink="">
          <xdr:nvSpPr>
            <xdr:cNvPr id="705541" name="Group Box 5" hidden="1">
              <a:extLst>
                <a:ext uri="{63B3BB69-23CF-44E3-9099-C40C66FF867C}">
                  <a14:compatExt spid="_x0000_s705541"/>
                </a:ext>
                <a:ext uri="{FF2B5EF4-FFF2-40B4-BE49-F238E27FC236}">
                  <a16:creationId xmlns:a16="http://schemas.microsoft.com/office/drawing/2014/main" id="{00000000-0008-0000-0B00-000005C4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22860</xdr:colOff>
          <xdr:row>3</xdr:row>
          <xdr:rowOff>0</xdr:rowOff>
        </xdr:from>
        <xdr:to>
          <xdr:col>68</xdr:col>
          <xdr:colOff>45720</xdr:colOff>
          <xdr:row>4</xdr:row>
          <xdr:rowOff>0</xdr:rowOff>
        </xdr:to>
        <xdr:sp macro="" textlink="">
          <xdr:nvSpPr>
            <xdr:cNvPr id="705542" name="Option Button 6" hidden="1">
              <a:extLst>
                <a:ext uri="{63B3BB69-23CF-44E3-9099-C40C66FF867C}">
                  <a14:compatExt spid="_x0000_s705542"/>
                </a:ext>
                <a:ext uri="{FF2B5EF4-FFF2-40B4-BE49-F238E27FC236}">
                  <a16:creationId xmlns:a16="http://schemas.microsoft.com/office/drawing/2014/main" id="{00000000-0008-0000-0B00-000006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xdr:row>
          <xdr:rowOff>175260</xdr:rowOff>
        </xdr:from>
        <xdr:to>
          <xdr:col>60</xdr:col>
          <xdr:colOff>38100</xdr:colOff>
          <xdr:row>5</xdr:row>
          <xdr:rowOff>0</xdr:rowOff>
        </xdr:to>
        <xdr:sp macro="" textlink="">
          <xdr:nvSpPr>
            <xdr:cNvPr id="705543" name="Option Button 7" hidden="1">
              <a:extLst>
                <a:ext uri="{63B3BB69-23CF-44E3-9099-C40C66FF867C}">
                  <a14:compatExt spid="_x0000_s705543"/>
                </a:ext>
                <a:ext uri="{FF2B5EF4-FFF2-40B4-BE49-F238E27FC236}">
                  <a16:creationId xmlns:a16="http://schemas.microsoft.com/office/drawing/2014/main" id="{00000000-0008-0000-0B00-000007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xdr:colOff>
          <xdr:row>4</xdr:row>
          <xdr:rowOff>0</xdr:rowOff>
        </xdr:from>
        <xdr:to>
          <xdr:col>67</xdr:col>
          <xdr:colOff>0</xdr:colOff>
          <xdr:row>5</xdr:row>
          <xdr:rowOff>38100</xdr:rowOff>
        </xdr:to>
        <xdr:sp macro="" textlink="">
          <xdr:nvSpPr>
            <xdr:cNvPr id="705544" name="Option Button 8" hidden="1">
              <a:extLst>
                <a:ext uri="{63B3BB69-23CF-44E3-9099-C40C66FF867C}">
                  <a14:compatExt spid="_x0000_s705544"/>
                </a:ext>
                <a:ext uri="{FF2B5EF4-FFF2-40B4-BE49-F238E27FC236}">
                  <a16:creationId xmlns:a16="http://schemas.microsoft.com/office/drawing/2014/main" id="{00000000-0008-0000-0B00-000008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6</xdr:row>
          <xdr:rowOff>38100</xdr:rowOff>
        </xdr:from>
        <xdr:to>
          <xdr:col>50</xdr:col>
          <xdr:colOff>106680</xdr:colOff>
          <xdr:row>7</xdr:row>
          <xdr:rowOff>0</xdr:rowOff>
        </xdr:to>
        <xdr:sp macro="" textlink="">
          <xdr:nvSpPr>
            <xdr:cNvPr id="705545" name="Check Box 9" hidden="1">
              <a:extLst>
                <a:ext uri="{63B3BB69-23CF-44E3-9099-C40C66FF867C}">
                  <a14:compatExt spid="_x0000_s705545"/>
                </a:ext>
                <a:ext uri="{FF2B5EF4-FFF2-40B4-BE49-F238E27FC236}">
                  <a16:creationId xmlns:a16="http://schemas.microsoft.com/office/drawing/2014/main" id="{00000000-0008-0000-0B00-000009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30616</xdr:colOff>
      <xdr:row>0</xdr:row>
      <xdr:rowOff>0</xdr:rowOff>
    </xdr:from>
    <xdr:to>
      <xdr:col>99</xdr:col>
      <xdr:colOff>161698</xdr:colOff>
      <xdr:row>2</xdr:row>
      <xdr:rowOff>108857</xdr:rowOff>
    </xdr:to>
    <xdr:pic>
      <xdr:nvPicPr>
        <xdr:cNvPr id="11" name="Picture 1">
          <a:extLst>
            <a:ext uri="{FF2B5EF4-FFF2-40B4-BE49-F238E27FC236}">
              <a16:creationId xmlns:a16="http://schemas.microsoft.com/office/drawing/2014/main" id="{00000000-0008-0000-0B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523"/>
        <a:stretch/>
      </xdr:blipFill>
      <xdr:spPr bwMode="auto">
        <a:xfrm>
          <a:off x="15842116" y="0"/>
          <a:ext cx="3179082" cy="56605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7</xdr:row>
          <xdr:rowOff>0</xdr:rowOff>
        </xdr:from>
        <xdr:to>
          <xdr:col>56</xdr:col>
          <xdr:colOff>0</xdr:colOff>
          <xdr:row>9</xdr:row>
          <xdr:rowOff>312420</xdr:rowOff>
        </xdr:to>
        <xdr:sp macro="" textlink="">
          <xdr:nvSpPr>
            <xdr:cNvPr id="706561" name="Group Box 1" hidden="1">
              <a:extLst>
                <a:ext uri="{63B3BB69-23CF-44E3-9099-C40C66FF867C}">
                  <a14:compatExt spid="_x0000_s706561"/>
                </a:ext>
                <a:ext uri="{FF2B5EF4-FFF2-40B4-BE49-F238E27FC236}">
                  <a16:creationId xmlns:a16="http://schemas.microsoft.com/office/drawing/2014/main" id="{00000000-0008-0000-0C00-000001C8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8</xdr:row>
          <xdr:rowOff>0</xdr:rowOff>
        </xdr:from>
        <xdr:to>
          <xdr:col>51</xdr:col>
          <xdr:colOff>38100</xdr:colOff>
          <xdr:row>9</xdr:row>
          <xdr:rowOff>38100</xdr:rowOff>
        </xdr:to>
        <xdr:sp macro="" textlink="">
          <xdr:nvSpPr>
            <xdr:cNvPr id="706562" name="Option Button 2" hidden="1">
              <a:extLst>
                <a:ext uri="{63B3BB69-23CF-44E3-9099-C40C66FF867C}">
                  <a14:compatExt spid="_x0000_s706562"/>
                </a:ext>
                <a:ext uri="{FF2B5EF4-FFF2-40B4-BE49-F238E27FC236}">
                  <a16:creationId xmlns:a16="http://schemas.microsoft.com/office/drawing/2014/main" id="{00000000-0008-0000-0C00-00000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9</xdr:row>
          <xdr:rowOff>45720</xdr:rowOff>
        </xdr:from>
        <xdr:to>
          <xdr:col>49</xdr:col>
          <xdr:colOff>152400</xdr:colOff>
          <xdr:row>9</xdr:row>
          <xdr:rowOff>259080</xdr:rowOff>
        </xdr:to>
        <xdr:sp macro="" textlink="">
          <xdr:nvSpPr>
            <xdr:cNvPr id="706563" name="Option Button 3" hidden="1">
              <a:extLst>
                <a:ext uri="{63B3BB69-23CF-44E3-9099-C40C66FF867C}">
                  <a14:compatExt spid="_x0000_s706563"/>
                </a:ext>
                <a:ext uri="{FF2B5EF4-FFF2-40B4-BE49-F238E27FC236}">
                  <a16:creationId xmlns:a16="http://schemas.microsoft.com/office/drawing/2014/main" id="{00000000-0008-0000-0C00-00000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9</xdr:row>
          <xdr:rowOff>45720</xdr:rowOff>
        </xdr:from>
        <xdr:to>
          <xdr:col>54</xdr:col>
          <xdr:colOff>106680</xdr:colOff>
          <xdr:row>9</xdr:row>
          <xdr:rowOff>259080</xdr:rowOff>
        </xdr:to>
        <xdr:sp macro="" textlink="">
          <xdr:nvSpPr>
            <xdr:cNvPr id="706564" name="Option Button 4" hidden="1">
              <a:extLst>
                <a:ext uri="{63B3BB69-23CF-44E3-9099-C40C66FF867C}">
                  <a14:compatExt spid="_x0000_s706564"/>
                </a:ext>
                <a:ext uri="{FF2B5EF4-FFF2-40B4-BE49-F238E27FC236}">
                  <a16:creationId xmlns:a16="http://schemas.microsoft.com/office/drawing/2014/main" id="{00000000-0008-0000-0C00-000004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xdr:row>
          <xdr:rowOff>0</xdr:rowOff>
        </xdr:from>
        <xdr:to>
          <xdr:col>69</xdr:col>
          <xdr:colOff>0</xdr:colOff>
          <xdr:row>9</xdr:row>
          <xdr:rowOff>312420</xdr:rowOff>
        </xdr:to>
        <xdr:sp macro="" textlink="">
          <xdr:nvSpPr>
            <xdr:cNvPr id="706565" name="Group Box 5" hidden="1">
              <a:extLst>
                <a:ext uri="{63B3BB69-23CF-44E3-9099-C40C66FF867C}">
                  <a14:compatExt spid="_x0000_s706565"/>
                </a:ext>
                <a:ext uri="{FF2B5EF4-FFF2-40B4-BE49-F238E27FC236}">
                  <a16:creationId xmlns:a16="http://schemas.microsoft.com/office/drawing/2014/main" id="{00000000-0008-0000-0C00-000005C80A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22860</xdr:colOff>
          <xdr:row>3</xdr:row>
          <xdr:rowOff>0</xdr:rowOff>
        </xdr:from>
        <xdr:to>
          <xdr:col>68</xdr:col>
          <xdr:colOff>38100</xdr:colOff>
          <xdr:row>4</xdr:row>
          <xdr:rowOff>0</xdr:rowOff>
        </xdr:to>
        <xdr:sp macro="" textlink="">
          <xdr:nvSpPr>
            <xdr:cNvPr id="706566" name="Option Button 6" hidden="1">
              <a:extLst>
                <a:ext uri="{63B3BB69-23CF-44E3-9099-C40C66FF867C}">
                  <a14:compatExt spid="_x0000_s706566"/>
                </a:ext>
                <a:ext uri="{FF2B5EF4-FFF2-40B4-BE49-F238E27FC236}">
                  <a16:creationId xmlns:a16="http://schemas.microsoft.com/office/drawing/2014/main" id="{00000000-0008-0000-0C00-000006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xdr:row>
          <xdr:rowOff>175260</xdr:rowOff>
        </xdr:from>
        <xdr:to>
          <xdr:col>60</xdr:col>
          <xdr:colOff>38100</xdr:colOff>
          <xdr:row>5</xdr:row>
          <xdr:rowOff>0</xdr:rowOff>
        </xdr:to>
        <xdr:sp macro="" textlink="">
          <xdr:nvSpPr>
            <xdr:cNvPr id="706567" name="Option Button 7" hidden="1">
              <a:extLst>
                <a:ext uri="{63B3BB69-23CF-44E3-9099-C40C66FF867C}">
                  <a14:compatExt spid="_x0000_s706567"/>
                </a:ext>
                <a:ext uri="{FF2B5EF4-FFF2-40B4-BE49-F238E27FC236}">
                  <a16:creationId xmlns:a16="http://schemas.microsoft.com/office/drawing/2014/main" id="{00000000-0008-0000-0C00-000007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xdr:colOff>
          <xdr:row>4</xdr:row>
          <xdr:rowOff>0</xdr:rowOff>
        </xdr:from>
        <xdr:to>
          <xdr:col>67</xdr:col>
          <xdr:colOff>0</xdr:colOff>
          <xdr:row>5</xdr:row>
          <xdr:rowOff>38100</xdr:rowOff>
        </xdr:to>
        <xdr:sp macro="" textlink="">
          <xdr:nvSpPr>
            <xdr:cNvPr id="706568" name="Option Button 8" hidden="1">
              <a:extLst>
                <a:ext uri="{63B3BB69-23CF-44E3-9099-C40C66FF867C}">
                  <a14:compatExt spid="_x0000_s706568"/>
                </a:ext>
                <a:ext uri="{FF2B5EF4-FFF2-40B4-BE49-F238E27FC236}">
                  <a16:creationId xmlns:a16="http://schemas.microsoft.com/office/drawing/2014/main" id="{00000000-0008-0000-0C00-000008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6</xdr:row>
          <xdr:rowOff>38100</xdr:rowOff>
        </xdr:from>
        <xdr:to>
          <xdr:col>50</xdr:col>
          <xdr:colOff>106680</xdr:colOff>
          <xdr:row>7</xdr:row>
          <xdr:rowOff>0</xdr:rowOff>
        </xdr:to>
        <xdr:sp macro="" textlink="">
          <xdr:nvSpPr>
            <xdr:cNvPr id="706569" name="Check Box 9" hidden="1">
              <a:extLst>
                <a:ext uri="{63B3BB69-23CF-44E3-9099-C40C66FF867C}">
                  <a14:compatExt spid="_x0000_s706569"/>
                </a:ext>
                <a:ext uri="{FF2B5EF4-FFF2-40B4-BE49-F238E27FC236}">
                  <a16:creationId xmlns:a16="http://schemas.microsoft.com/office/drawing/2014/main" id="{00000000-0008-0000-0C00-000009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30616</xdr:colOff>
      <xdr:row>0</xdr:row>
      <xdr:rowOff>0</xdr:rowOff>
    </xdr:from>
    <xdr:to>
      <xdr:col>99</xdr:col>
      <xdr:colOff>161698</xdr:colOff>
      <xdr:row>2</xdr:row>
      <xdr:rowOff>108857</xdr:rowOff>
    </xdr:to>
    <xdr:pic>
      <xdr:nvPicPr>
        <xdr:cNvPr id="11" name="Picture 1">
          <a:extLst>
            <a:ext uri="{FF2B5EF4-FFF2-40B4-BE49-F238E27FC236}">
              <a16:creationId xmlns:a16="http://schemas.microsoft.com/office/drawing/2014/main" id="{00000000-0008-0000-0C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523"/>
        <a:stretch/>
      </xdr:blipFill>
      <xdr:spPr bwMode="auto">
        <a:xfrm>
          <a:off x="15842116" y="0"/>
          <a:ext cx="3179082" cy="56605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6.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7.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8.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9.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10.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vmlDrawing" Target="../drawings/vmlDrawing11.vml"/><Relationship Id="rId7" Type="http://schemas.openxmlformats.org/officeDocument/2006/relationships/ctrlProp" Target="../ctrlProps/ctrlProp87.xml"/><Relationship Id="rId12" Type="http://schemas.openxmlformats.org/officeDocument/2006/relationships/ctrlProp" Target="../ctrlProps/ctrlProp92.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7.xml"/><Relationship Id="rId3" Type="http://schemas.openxmlformats.org/officeDocument/2006/relationships/vmlDrawing" Target="../drawings/vmlDrawing12.vml"/><Relationship Id="rId7" Type="http://schemas.openxmlformats.org/officeDocument/2006/relationships/ctrlProp" Target="../ctrlProps/ctrlProp96.xml"/><Relationship Id="rId12" Type="http://schemas.openxmlformats.org/officeDocument/2006/relationships/ctrlProp" Target="../ctrlProps/ctrlProp101.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0" Type="http://schemas.openxmlformats.org/officeDocument/2006/relationships/ctrlProp" Target="../ctrlProps/ctrlProp99.xml"/><Relationship Id="rId4" Type="http://schemas.openxmlformats.org/officeDocument/2006/relationships/ctrlProp" Target="../ctrlProps/ctrlProp93.xml"/><Relationship Id="rId9"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Q91"/>
  <sheetViews>
    <sheetView zoomScale="70" zoomScaleNormal="70" workbookViewId="0">
      <selection sqref="A1:BE2"/>
    </sheetView>
  </sheetViews>
  <sheetFormatPr defaultColWidth="13" defaultRowHeight="14.4" x14ac:dyDescent="0.2"/>
  <cols>
    <col min="1" max="1" width="53.69921875" style="2" bestFit="1" customWidth="1"/>
    <col min="2" max="2" width="15" style="2" customWidth="1"/>
    <col min="3" max="16384" width="13" style="2"/>
  </cols>
  <sheetData>
    <row r="1" spans="1:12" ht="24.75" customHeight="1" x14ac:dyDescent="0.3">
      <c r="A1" s="26">
        <v>43831</v>
      </c>
      <c r="B1" s="1"/>
    </row>
    <row r="2" spans="1:12" x14ac:dyDescent="0.2">
      <c r="A2" s="27">
        <v>43818</v>
      </c>
      <c r="B2" s="1"/>
    </row>
    <row r="3" spans="1:12" ht="45" customHeight="1" x14ac:dyDescent="0.2"/>
    <row r="4" spans="1:12" x14ac:dyDescent="0.2">
      <c r="E4" s="114" t="s">
        <v>151</v>
      </c>
      <c r="F4" s="115"/>
      <c r="G4"/>
      <c r="H4"/>
      <c r="I4"/>
      <c r="J4"/>
      <c r="K4"/>
      <c r="L4"/>
    </row>
    <row r="5" spans="1:12" x14ac:dyDescent="0.2">
      <c r="A5" s="3" t="s">
        <v>0</v>
      </c>
      <c r="B5" s="3" t="s">
        <v>1</v>
      </c>
      <c r="C5" s="3" t="s">
        <v>11</v>
      </c>
      <c r="D5" s="28" t="s">
        <v>12</v>
      </c>
      <c r="E5" s="29" t="s">
        <v>93</v>
      </c>
      <c r="F5" s="29" t="s">
        <v>94</v>
      </c>
      <c r="G5"/>
      <c r="H5"/>
      <c r="I5"/>
      <c r="J5"/>
      <c r="K5"/>
      <c r="L5"/>
    </row>
    <row r="6" spans="1:12" x14ac:dyDescent="0.2">
      <c r="A6" s="4" t="s">
        <v>99</v>
      </c>
      <c r="B6" s="25" t="s">
        <v>103</v>
      </c>
      <c r="C6" s="5">
        <v>31</v>
      </c>
      <c r="D6" s="5">
        <v>33</v>
      </c>
      <c r="E6" s="30">
        <v>76</v>
      </c>
      <c r="F6" s="5">
        <v>54</v>
      </c>
      <c r="G6"/>
      <c r="H6"/>
      <c r="I6"/>
      <c r="K6"/>
    </row>
    <row r="7" spans="1:12" x14ac:dyDescent="0.2">
      <c r="A7" s="4" t="s">
        <v>99</v>
      </c>
      <c r="B7" s="25" t="s">
        <v>104</v>
      </c>
      <c r="C7" s="5">
        <v>38</v>
      </c>
      <c r="D7" s="5">
        <v>39</v>
      </c>
      <c r="E7" s="30">
        <v>77</v>
      </c>
      <c r="F7" s="5">
        <v>62</v>
      </c>
      <c r="G7"/>
      <c r="I7"/>
      <c r="K7"/>
    </row>
    <row r="8" spans="1:12" x14ac:dyDescent="0.2">
      <c r="A8" s="4" t="s">
        <v>100</v>
      </c>
      <c r="B8" s="25" t="s">
        <v>105</v>
      </c>
      <c r="C8" s="5">
        <v>44</v>
      </c>
      <c r="D8" s="5">
        <v>45</v>
      </c>
      <c r="E8" s="30">
        <v>64</v>
      </c>
      <c r="F8" s="5">
        <v>80</v>
      </c>
    </row>
    <row r="9" spans="1:12" x14ac:dyDescent="0.2">
      <c r="A9" s="4" t="s">
        <v>100</v>
      </c>
      <c r="B9" s="4" t="s">
        <v>106</v>
      </c>
      <c r="C9" s="5">
        <v>50</v>
      </c>
      <c r="D9" s="5">
        <v>51</v>
      </c>
      <c r="E9" s="30">
        <v>76</v>
      </c>
      <c r="F9" s="5">
        <v>80</v>
      </c>
    </row>
    <row r="10" spans="1:12" x14ac:dyDescent="0.2">
      <c r="A10" s="4" t="s">
        <v>100</v>
      </c>
      <c r="B10" s="4" t="s">
        <v>107</v>
      </c>
      <c r="C10" s="5">
        <v>56</v>
      </c>
      <c r="D10" s="5">
        <v>56</v>
      </c>
      <c r="E10" s="30">
        <v>57</v>
      </c>
      <c r="F10" s="5">
        <v>80</v>
      </c>
    </row>
    <row r="11" spans="1:12" x14ac:dyDescent="0.2">
      <c r="A11" s="4" t="s">
        <v>101</v>
      </c>
      <c r="B11" s="25" t="s">
        <v>108</v>
      </c>
      <c r="C11" s="5">
        <v>61</v>
      </c>
      <c r="D11" s="5">
        <v>62</v>
      </c>
      <c r="E11" s="30">
        <v>83</v>
      </c>
      <c r="F11" s="30">
        <v>1</v>
      </c>
    </row>
    <row r="12" spans="1:12" x14ac:dyDescent="0.2">
      <c r="A12" s="4" t="s">
        <v>101</v>
      </c>
      <c r="B12" s="4" t="s">
        <v>109</v>
      </c>
      <c r="C12" s="5">
        <v>67</v>
      </c>
      <c r="D12" s="5">
        <v>68</v>
      </c>
      <c r="E12" s="30">
        <v>69</v>
      </c>
      <c r="F12" s="5">
        <v>39</v>
      </c>
    </row>
    <row r="13" spans="1:12" x14ac:dyDescent="0.2">
      <c r="A13" s="4" t="s">
        <v>102</v>
      </c>
      <c r="B13" s="4" t="s">
        <v>110</v>
      </c>
      <c r="C13" s="5">
        <v>73</v>
      </c>
      <c r="D13" s="5">
        <v>74</v>
      </c>
      <c r="E13" s="30">
        <v>69</v>
      </c>
      <c r="F13" s="30">
        <v>80</v>
      </c>
    </row>
    <row r="14" spans="1:12" x14ac:dyDescent="0.2">
      <c r="A14" s="4" t="s">
        <v>102</v>
      </c>
      <c r="B14" s="4" t="s">
        <v>111</v>
      </c>
      <c r="C14" s="5">
        <v>79</v>
      </c>
      <c r="D14" s="5">
        <v>80</v>
      </c>
      <c r="E14" s="30">
        <v>71</v>
      </c>
      <c r="F14" s="30">
        <v>80</v>
      </c>
    </row>
    <row r="15" spans="1:12" x14ac:dyDescent="0.2">
      <c r="A15" s="4" t="s">
        <v>102</v>
      </c>
      <c r="B15" s="4" t="s">
        <v>112</v>
      </c>
      <c r="C15" s="5">
        <v>85</v>
      </c>
      <c r="D15" s="5">
        <v>86</v>
      </c>
      <c r="E15" s="30">
        <v>69</v>
      </c>
      <c r="F15" s="30">
        <v>80</v>
      </c>
    </row>
    <row r="16" spans="1:12" x14ac:dyDescent="0.2">
      <c r="A16" s="4"/>
      <c r="B16" s="4"/>
      <c r="C16" s="5"/>
      <c r="D16" s="5"/>
      <c r="E16" s="30"/>
      <c r="F16" s="30"/>
    </row>
    <row r="17" spans="1:17" x14ac:dyDescent="0.2">
      <c r="A17" s="4"/>
      <c r="B17" s="4"/>
      <c r="C17" s="5"/>
      <c r="D17" s="5"/>
      <c r="E17" s="30"/>
      <c r="F17" s="30"/>
    </row>
    <row r="18" spans="1:17" x14ac:dyDescent="0.2">
      <c r="A18" s="4"/>
      <c r="B18" s="4"/>
      <c r="C18" s="5"/>
      <c r="D18" s="5"/>
      <c r="E18" s="30"/>
      <c r="F18" s="30"/>
    </row>
    <row r="19" spans="1:17" x14ac:dyDescent="0.2">
      <c r="A19" s="4"/>
      <c r="B19" s="4"/>
      <c r="C19" s="5"/>
      <c r="D19" s="5"/>
      <c r="E19" s="30"/>
      <c r="F19" s="30"/>
    </row>
    <row r="20" spans="1:17" x14ac:dyDescent="0.2">
      <c r="A20" s="4"/>
      <c r="B20" s="4"/>
      <c r="C20" s="5"/>
      <c r="D20" s="5"/>
      <c r="E20" s="30"/>
      <c r="F20" s="30"/>
    </row>
    <row r="21" spans="1:17" x14ac:dyDescent="0.2">
      <c r="A21" s="4"/>
      <c r="B21" s="4"/>
      <c r="C21" s="5"/>
      <c r="D21" s="5"/>
      <c r="E21" s="30"/>
      <c r="F21" s="30"/>
    </row>
    <row r="22" spans="1:17" x14ac:dyDescent="0.2">
      <c r="A22" s="4"/>
      <c r="B22" s="4"/>
      <c r="C22" s="5"/>
      <c r="D22" s="5"/>
      <c r="E22" s="30"/>
      <c r="F22" s="30"/>
    </row>
    <row r="23" spans="1:17" x14ac:dyDescent="0.2">
      <c r="A23" s="4"/>
      <c r="B23" s="4"/>
      <c r="C23" s="5"/>
      <c r="D23" s="5"/>
      <c r="E23" s="30"/>
      <c r="F23" s="30"/>
    </row>
    <row r="24" spans="1:17" x14ac:dyDescent="0.2">
      <c r="A24" s="4"/>
      <c r="B24" s="25"/>
      <c r="C24" s="5"/>
      <c r="D24" s="5"/>
      <c r="E24" s="30"/>
      <c r="F24" s="30"/>
    </row>
    <row r="25" spans="1:17" x14ac:dyDescent="0.2">
      <c r="A25" s="4"/>
      <c r="B25" s="4"/>
      <c r="C25" s="5"/>
      <c r="D25" s="5"/>
      <c r="E25" s="5"/>
      <c r="F25" s="5"/>
    </row>
    <row r="26" spans="1:17" x14ac:dyDescent="0.2">
      <c r="A26" s="4"/>
      <c r="B26" s="4"/>
      <c r="C26" s="5"/>
      <c r="D26" s="5"/>
      <c r="E26" s="5"/>
      <c r="F26" s="5"/>
    </row>
    <row r="28" spans="1:17" x14ac:dyDescent="0.2">
      <c r="A28" s="2" t="s">
        <v>113</v>
      </c>
    </row>
    <row r="29" spans="1:17" x14ac:dyDescent="0.2">
      <c r="A29" s="116"/>
      <c r="B29" s="116"/>
      <c r="C29" s="116" t="s">
        <v>8</v>
      </c>
      <c r="D29" s="116"/>
      <c r="E29" s="116"/>
      <c r="F29" s="116"/>
      <c r="G29" s="116"/>
      <c r="H29" s="116" t="s">
        <v>9</v>
      </c>
      <c r="I29" s="116"/>
      <c r="J29" s="116"/>
      <c r="K29" s="116"/>
      <c r="L29" s="116"/>
      <c r="M29" s="116" t="s">
        <v>13</v>
      </c>
      <c r="N29" s="116"/>
      <c r="O29" s="116"/>
      <c r="P29" s="116"/>
      <c r="Q29" s="116"/>
    </row>
    <row r="30" spans="1:17" x14ac:dyDescent="0.2">
      <c r="A30" s="3" t="s">
        <v>2</v>
      </c>
      <c r="B30" s="3" t="s">
        <v>3</v>
      </c>
      <c r="C30" s="3" t="s">
        <v>5</v>
      </c>
      <c r="D30" s="3" t="s">
        <v>6</v>
      </c>
      <c r="E30" s="3" t="s">
        <v>7</v>
      </c>
      <c r="F30" s="3" t="s">
        <v>4</v>
      </c>
      <c r="G30" s="3" t="s">
        <v>10</v>
      </c>
      <c r="H30" s="3" t="s">
        <v>5</v>
      </c>
      <c r="I30" s="3" t="s">
        <v>6</v>
      </c>
      <c r="J30" s="3" t="s">
        <v>7</v>
      </c>
      <c r="K30" s="3" t="s">
        <v>4</v>
      </c>
      <c r="L30" s="3" t="s">
        <v>10</v>
      </c>
      <c r="M30" s="3" t="s">
        <v>5</v>
      </c>
      <c r="N30" s="3" t="s">
        <v>6</v>
      </c>
      <c r="O30" s="3" t="s">
        <v>7</v>
      </c>
      <c r="P30" s="3" t="s">
        <v>4</v>
      </c>
      <c r="Q30" s="3" t="s">
        <v>10</v>
      </c>
    </row>
    <row r="31" spans="1:17" x14ac:dyDescent="0.2">
      <c r="A31" s="30" t="s">
        <v>114</v>
      </c>
      <c r="B31" s="5">
        <v>128</v>
      </c>
      <c r="C31" s="5">
        <v>1</v>
      </c>
      <c r="D31" s="5">
        <v>12</v>
      </c>
      <c r="E31" s="5">
        <v>15</v>
      </c>
      <c r="F31" s="5">
        <v>14</v>
      </c>
      <c r="G31" s="5">
        <v>80</v>
      </c>
      <c r="H31" s="5">
        <v>18</v>
      </c>
      <c r="I31" s="5">
        <v>29</v>
      </c>
      <c r="J31" s="5">
        <v>32</v>
      </c>
      <c r="K31" s="5">
        <v>14</v>
      </c>
      <c r="L31" s="5">
        <v>51</v>
      </c>
      <c r="M31" s="5"/>
      <c r="N31" s="5"/>
      <c r="O31" s="5"/>
      <c r="P31" s="5"/>
      <c r="Q31" s="5"/>
    </row>
    <row r="32" spans="1:17" x14ac:dyDescent="0.2">
      <c r="A32" s="30" t="s">
        <v>115</v>
      </c>
      <c r="B32" s="5">
        <v>129</v>
      </c>
      <c r="C32" s="5">
        <v>35</v>
      </c>
      <c r="D32" s="5">
        <v>46</v>
      </c>
      <c r="E32" s="5">
        <v>49</v>
      </c>
      <c r="F32" s="5">
        <v>14</v>
      </c>
      <c r="G32" s="5">
        <v>75</v>
      </c>
      <c r="H32" s="5">
        <v>52</v>
      </c>
      <c r="I32" s="5">
        <v>63</v>
      </c>
      <c r="J32" s="5">
        <v>66</v>
      </c>
      <c r="K32" s="5">
        <v>14</v>
      </c>
      <c r="L32" s="5">
        <v>65</v>
      </c>
      <c r="M32" s="5"/>
      <c r="N32" s="5"/>
      <c r="O32" s="5"/>
      <c r="P32" s="5"/>
      <c r="Q32" s="5"/>
    </row>
    <row r="33" spans="1:17" x14ac:dyDescent="0.2">
      <c r="A33" s="30" t="s">
        <v>116</v>
      </c>
      <c r="B33" s="5">
        <v>130</v>
      </c>
      <c r="C33" s="5">
        <v>69</v>
      </c>
      <c r="D33" s="5">
        <v>80</v>
      </c>
      <c r="E33" s="5">
        <v>83</v>
      </c>
      <c r="F33" s="5">
        <v>14</v>
      </c>
      <c r="G33" s="5">
        <v>58</v>
      </c>
      <c r="H33" s="5">
        <v>86</v>
      </c>
      <c r="I33" s="5">
        <v>97</v>
      </c>
      <c r="J33" s="5">
        <v>100</v>
      </c>
      <c r="K33" s="5">
        <v>14</v>
      </c>
      <c r="L33" s="5">
        <v>62</v>
      </c>
      <c r="M33" s="5"/>
      <c r="N33" s="5"/>
      <c r="O33" s="5"/>
      <c r="P33" s="5"/>
      <c r="Q33" s="5"/>
    </row>
    <row r="35" spans="1:17" x14ac:dyDescent="0.2">
      <c r="A35" s="2" t="s">
        <v>117</v>
      </c>
    </row>
    <row r="36" spans="1:17" x14ac:dyDescent="0.2">
      <c r="A36" s="116"/>
      <c r="B36" s="116"/>
      <c r="C36" s="116" t="s">
        <v>8</v>
      </c>
      <c r="D36" s="116"/>
      <c r="E36" s="116"/>
      <c r="F36" s="116"/>
      <c r="G36" s="116"/>
      <c r="H36" s="116" t="s">
        <v>9</v>
      </c>
      <c r="I36" s="116"/>
      <c r="J36" s="116"/>
      <c r="K36" s="116"/>
      <c r="L36" s="116"/>
      <c r="M36" s="116" t="s">
        <v>13</v>
      </c>
      <c r="N36" s="116"/>
      <c r="O36" s="116"/>
      <c r="P36" s="116"/>
      <c r="Q36" s="116"/>
    </row>
    <row r="37" spans="1:17" x14ac:dyDescent="0.2">
      <c r="A37" s="3" t="s">
        <v>2</v>
      </c>
      <c r="B37" s="3" t="s">
        <v>3</v>
      </c>
      <c r="C37" s="3" t="s">
        <v>5</v>
      </c>
      <c r="D37" s="3" t="s">
        <v>6</v>
      </c>
      <c r="E37" s="3" t="s">
        <v>7</v>
      </c>
      <c r="F37" s="3" t="s">
        <v>4</v>
      </c>
      <c r="G37" s="3" t="s">
        <v>10</v>
      </c>
      <c r="H37" s="3" t="s">
        <v>5</v>
      </c>
      <c r="I37" s="3" t="s">
        <v>6</v>
      </c>
      <c r="J37" s="3" t="s">
        <v>7</v>
      </c>
      <c r="K37" s="3" t="s">
        <v>4</v>
      </c>
      <c r="L37" s="3" t="s">
        <v>10</v>
      </c>
      <c r="M37" s="3" t="s">
        <v>5</v>
      </c>
      <c r="N37" s="3" t="s">
        <v>6</v>
      </c>
      <c r="O37" s="3" t="s">
        <v>7</v>
      </c>
      <c r="P37" s="3" t="s">
        <v>4</v>
      </c>
      <c r="Q37" s="3" t="s">
        <v>10</v>
      </c>
    </row>
    <row r="38" spans="1:17" x14ac:dyDescent="0.2">
      <c r="A38" s="30" t="s">
        <v>118</v>
      </c>
      <c r="B38" s="5">
        <v>131</v>
      </c>
      <c r="C38" s="5">
        <v>1</v>
      </c>
      <c r="D38" s="5">
        <v>15</v>
      </c>
      <c r="E38" s="5">
        <v>18</v>
      </c>
      <c r="F38" s="5">
        <v>14</v>
      </c>
      <c r="G38" s="5">
        <v>72</v>
      </c>
      <c r="H38" s="5">
        <v>21</v>
      </c>
      <c r="I38" s="5">
        <v>35</v>
      </c>
      <c r="J38" s="5">
        <v>38</v>
      </c>
      <c r="K38" s="5">
        <v>14</v>
      </c>
      <c r="L38" s="5">
        <v>67</v>
      </c>
      <c r="M38" s="5"/>
      <c r="N38" s="5"/>
      <c r="O38" s="5"/>
      <c r="P38" s="5"/>
      <c r="Q38" s="5"/>
    </row>
    <row r="39" spans="1:17" x14ac:dyDescent="0.2">
      <c r="A39" s="30" t="s">
        <v>119</v>
      </c>
      <c r="B39" s="5">
        <v>132</v>
      </c>
      <c r="C39" s="5">
        <v>41</v>
      </c>
      <c r="D39" s="5">
        <v>55</v>
      </c>
      <c r="E39" s="5">
        <v>58</v>
      </c>
      <c r="F39" s="5">
        <v>14</v>
      </c>
      <c r="G39" s="5">
        <v>70</v>
      </c>
      <c r="H39" s="5">
        <v>61</v>
      </c>
      <c r="I39" s="5">
        <v>75</v>
      </c>
      <c r="J39" s="5">
        <v>78</v>
      </c>
      <c r="K39" s="5">
        <v>14</v>
      </c>
      <c r="L39" s="5">
        <v>67</v>
      </c>
      <c r="M39" s="5"/>
      <c r="N39" s="5"/>
      <c r="O39" s="5"/>
      <c r="P39" s="5"/>
      <c r="Q39" s="5"/>
    </row>
    <row r="41" spans="1:17" x14ac:dyDescent="0.2">
      <c r="A41" s="2" t="s">
        <v>120</v>
      </c>
    </row>
    <row r="42" spans="1:17" x14ac:dyDescent="0.2">
      <c r="A42" s="116"/>
      <c r="B42" s="116"/>
      <c r="C42" s="116" t="s">
        <v>8</v>
      </c>
      <c r="D42" s="116"/>
      <c r="E42" s="116"/>
      <c r="F42" s="116"/>
      <c r="G42" s="116"/>
      <c r="H42" s="116" t="s">
        <v>9</v>
      </c>
      <c r="I42" s="116"/>
      <c r="J42" s="116"/>
      <c r="K42" s="116"/>
      <c r="L42" s="116"/>
      <c r="M42" s="116" t="s">
        <v>13</v>
      </c>
      <c r="N42" s="116"/>
      <c r="O42" s="116"/>
      <c r="P42" s="116"/>
      <c r="Q42" s="116"/>
    </row>
    <row r="43" spans="1:17" x14ac:dyDescent="0.2">
      <c r="A43" s="3" t="s">
        <v>2</v>
      </c>
      <c r="B43" s="3" t="s">
        <v>3</v>
      </c>
      <c r="C43" s="3" t="s">
        <v>5</v>
      </c>
      <c r="D43" s="3" t="s">
        <v>6</v>
      </c>
      <c r="E43" s="3" t="s">
        <v>7</v>
      </c>
      <c r="F43" s="3" t="s">
        <v>4</v>
      </c>
      <c r="G43" s="3" t="s">
        <v>10</v>
      </c>
      <c r="H43" s="3" t="s">
        <v>5</v>
      </c>
      <c r="I43" s="3" t="s">
        <v>6</v>
      </c>
      <c r="J43" s="3" t="s">
        <v>7</v>
      </c>
      <c r="K43" s="3" t="s">
        <v>4</v>
      </c>
      <c r="L43" s="3" t="s">
        <v>10</v>
      </c>
      <c r="M43" s="3" t="s">
        <v>5</v>
      </c>
      <c r="N43" s="3" t="s">
        <v>6</v>
      </c>
      <c r="O43" s="3" t="s">
        <v>7</v>
      </c>
      <c r="P43" s="3" t="s">
        <v>4</v>
      </c>
      <c r="Q43" s="3" t="s">
        <v>10</v>
      </c>
    </row>
    <row r="44" spans="1:17" x14ac:dyDescent="0.2">
      <c r="A44" s="5" t="s">
        <v>121</v>
      </c>
      <c r="B44" s="5">
        <v>115</v>
      </c>
      <c r="C44" s="5">
        <v>1</v>
      </c>
      <c r="D44" s="5">
        <v>15</v>
      </c>
      <c r="E44" s="5">
        <v>18</v>
      </c>
      <c r="F44" s="5">
        <v>14</v>
      </c>
      <c r="G44" s="5">
        <v>60</v>
      </c>
      <c r="H44" s="5">
        <v>21</v>
      </c>
      <c r="I44" s="5">
        <v>35</v>
      </c>
      <c r="J44" s="5">
        <v>38</v>
      </c>
      <c r="K44" s="5">
        <v>14</v>
      </c>
      <c r="L44" s="5">
        <v>58</v>
      </c>
      <c r="M44" s="5"/>
      <c r="N44" s="5"/>
      <c r="O44" s="5"/>
      <c r="P44" s="5"/>
      <c r="Q44" s="5"/>
    </row>
    <row r="45" spans="1:17" x14ac:dyDescent="0.2">
      <c r="A45" s="5" t="s">
        <v>122</v>
      </c>
      <c r="B45" s="5">
        <v>2</v>
      </c>
      <c r="C45" s="5">
        <v>41</v>
      </c>
      <c r="D45" s="5">
        <v>55</v>
      </c>
      <c r="E45" s="5">
        <v>58</v>
      </c>
      <c r="F45" s="5">
        <v>14</v>
      </c>
      <c r="G45" s="5">
        <v>57</v>
      </c>
      <c r="H45" s="5">
        <v>61</v>
      </c>
      <c r="I45" s="5">
        <v>75</v>
      </c>
      <c r="J45" s="5">
        <v>78</v>
      </c>
      <c r="K45" s="5">
        <v>14</v>
      </c>
      <c r="L45" s="5">
        <v>56</v>
      </c>
      <c r="M45" s="5">
        <v>81</v>
      </c>
      <c r="N45" s="5">
        <v>95</v>
      </c>
      <c r="O45" s="5">
        <v>98</v>
      </c>
      <c r="P45" s="5">
        <v>14</v>
      </c>
      <c r="Q45" s="5">
        <v>39</v>
      </c>
    </row>
    <row r="47" spans="1:17" x14ac:dyDescent="0.2">
      <c r="A47" s="2" t="s">
        <v>123</v>
      </c>
    </row>
    <row r="48" spans="1:17" x14ac:dyDescent="0.2">
      <c r="A48" s="116"/>
      <c r="B48" s="116"/>
      <c r="C48" s="116" t="s">
        <v>8</v>
      </c>
      <c r="D48" s="116"/>
      <c r="E48" s="116"/>
      <c r="F48" s="116"/>
      <c r="G48" s="116"/>
      <c r="H48" s="116" t="s">
        <v>9</v>
      </c>
      <c r="I48" s="116"/>
      <c r="J48" s="116"/>
      <c r="K48" s="116"/>
      <c r="L48" s="116"/>
    </row>
    <row r="49" spans="1:17" x14ac:dyDescent="0.2">
      <c r="A49" s="3" t="s">
        <v>2</v>
      </c>
      <c r="B49" s="3" t="s">
        <v>3</v>
      </c>
      <c r="C49" s="3" t="s">
        <v>5</v>
      </c>
      <c r="D49" s="3" t="s">
        <v>6</v>
      </c>
      <c r="E49" s="3" t="s">
        <v>7</v>
      </c>
      <c r="F49" s="3" t="s">
        <v>4</v>
      </c>
      <c r="G49" s="3" t="s">
        <v>10</v>
      </c>
      <c r="H49" s="3" t="s">
        <v>5</v>
      </c>
      <c r="I49" s="3" t="s">
        <v>6</v>
      </c>
      <c r="J49" s="3" t="s">
        <v>7</v>
      </c>
      <c r="K49" s="3" t="s">
        <v>4</v>
      </c>
      <c r="L49" s="3" t="s">
        <v>10</v>
      </c>
    </row>
    <row r="50" spans="1:17" x14ac:dyDescent="0.2">
      <c r="A50" s="5" t="s">
        <v>124</v>
      </c>
      <c r="B50" s="5">
        <v>116</v>
      </c>
      <c r="C50" s="5">
        <v>1</v>
      </c>
      <c r="D50" s="5">
        <v>15</v>
      </c>
      <c r="E50" s="5">
        <v>18</v>
      </c>
      <c r="F50" s="5">
        <v>14</v>
      </c>
      <c r="G50" s="5">
        <v>73</v>
      </c>
      <c r="H50" s="5">
        <v>21</v>
      </c>
      <c r="I50" s="5">
        <v>35</v>
      </c>
      <c r="J50" s="5">
        <v>38</v>
      </c>
      <c r="K50" s="5">
        <v>14</v>
      </c>
      <c r="L50" s="5">
        <v>51</v>
      </c>
    </row>
    <row r="51" spans="1:17" x14ac:dyDescent="0.2">
      <c r="A51" s="5" t="s">
        <v>125</v>
      </c>
      <c r="B51" s="5">
        <v>117</v>
      </c>
      <c r="C51" s="5">
        <v>41</v>
      </c>
      <c r="D51" s="5">
        <v>55</v>
      </c>
      <c r="E51" s="5">
        <v>58</v>
      </c>
      <c r="F51" s="5">
        <v>14</v>
      </c>
      <c r="G51" s="5">
        <v>75</v>
      </c>
      <c r="H51" s="5">
        <v>61</v>
      </c>
      <c r="I51" s="5">
        <v>75</v>
      </c>
      <c r="J51" s="5">
        <v>78</v>
      </c>
      <c r="K51" s="5">
        <v>14</v>
      </c>
      <c r="L51" s="5">
        <v>45</v>
      </c>
    </row>
    <row r="53" spans="1:17" x14ac:dyDescent="0.2">
      <c r="A53" s="2" t="s">
        <v>126</v>
      </c>
    </row>
    <row r="54" spans="1:17" x14ac:dyDescent="0.2">
      <c r="A54" s="116"/>
      <c r="B54" s="116"/>
      <c r="C54" s="116" t="s">
        <v>8</v>
      </c>
      <c r="D54" s="116"/>
      <c r="E54" s="116"/>
      <c r="F54" s="116"/>
      <c r="G54" s="116"/>
      <c r="H54" s="116" t="s">
        <v>9</v>
      </c>
      <c r="I54" s="116"/>
      <c r="J54" s="116"/>
      <c r="K54" s="116"/>
      <c r="L54" s="116"/>
      <c r="M54" s="116" t="s">
        <v>13</v>
      </c>
      <c r="N54" s="116"/>
      <c r="O54" s="116"/>
      <c r="P54" s="116"/>
      <c r="Q54" s="116"/>
    </row>
    <row r="55" spans="1:17" x14ac:dyDescent="0.2">
      <c r="A55" s="3" t="s">
        <v>2</v>
      </c>
      <c r="B55" s="3" t="s">
        <v>3</v>
      </c>
      <c r="C55" s="3" t="s">
        <v>5</v>
      </c>
      <c r="D55" s="3" t="s">
        <v>6</v>
      </c>
      <c r="E55" s="3" t="s">
        <v>7</v>
      </c>
      <c r="F55" s="3" t="s">
        <v>4</v>
      </c>
      <c r="G55" s="3" t="s">
        <v>10</v>
      </c>
      <c r="H55" s="3" t="s">
        <v>5</v>
      </c>
      <c r="I55" s="3" t="s">
        <v>6</v>
      </c>
      <c r="J55" s="3" t="s">
        <v>7</v>
      </c>
      <c r="K55" s="3" t="s">
        <v>4</v>
      </c>
      <c r="L55" s="3" t="s">
        <v>10</v>
      </c>
      <c r="M55" s="3" t="s">
        <v>5</v>
      </c>
      <c r="N55" s="3" t="s">
        <v>6</v>
      </c>
      <c r="O55" s="3" t="s">
        <v>7</v>
      </c>
      <c r="P55" s="3" t="s">
        <v>4</v>
      </c>
      <c r="Q55" s="3" t="s">
        <v>10</v>
      </c>
    </row>
    <row r="56" spans="1:17" x14ac:dyDescent="0.2">
      <c r="A56" s="5" t="s">
        <v>127</v>
      </c>
      <c r="B56" s="5">
        <v>118</v>
      </c>
      <c r="C56" s="5">
        <v>1</v>
      </c>
      <c r="D56" s="5">
        <v>15</v>
      </c>
      <c r="E56" s="5">
        <v>18</v>
      </c>
      <c r="F56" s="5">
        <v>14</v>
      </c>
      <c r="G56" s="5">
        <v>41</v>
      </c>
      <c r="H56" s="5">
        <v>21</v>
      </c>
      <c r="I56" s="5">
        <v>35</v>
      </c>
      <c r="J56" s="5">
        <v>38</v>
      </c>
      <c r="K56" s="5">
        <v>14</v>
      </c>
      <c r="L56" s="5">
        <v>54</v>
      </c>
      <c r="M56" s="5">
        <v>41</v>
      </c>
      <c r="N56" s="5">
        <v>55</v>
      </c>
      <c r="O56" s="5">
        <v>58</v>
      </c>
      <c r="P56" s="5">
        <v>14</v>
      </c>
      <c r="Q56" s="5">
        <v>33</v>
      </c>
    </row>
    <row r="58" spans="1:17" x14ac:dyDescent="0.2">
      <c r="A58" s="2" t="s">
        <v>128</v>
      </c>
    </row>
    <row r="59" spans="1:17" x14ac:dyDescent="0.2">
      <c r="A59" s="116"/>
      <c r="B59" s="116"/>
      <c r="C59" s="116" t="s">
        <v>8</v>
      </c>
      <c r="D59" s="116"/>
      <c r="E59" s="116"/>
      <c r="F59" s="116"/>
      <c r="G59" s="116"/>
      <c r="H59" s="116" t="s">
        <v>9</v>
      </c>
      <c r="I59" s="116"/>
      <c r="J59" s="116"/>
      <c r="K59" s="116"/>
      <c r="L59" s="116"/>
      <c r="M59" s="116" t="s">
        <v>13</v>
      </c>
      <c r="N59" s="116"/>
      <c r="O59" s="116"/>
      <c r="P59" s="116"/>
      <c r="Q59" s="116"/>
    </row>
    <row r="60" spans="1:17" x14ac:dyDescent="0.2">
      <c r="A60" s="3" t="s">
        <v>2</v>
      </c>
      <c r="B60" s="3" t="s">
        <v>3</v>
      </c>
      <c r="C60" s="3" t="s">
        <v>5</v>
      </c>
      <c r="D60" s="3" t="s">
        <v>6</v>
      </c>
      <c r="E60" s="3" t="s">
        <v>7</v>
      </c>
      <c r="F60" s="3" t="s">
        <v>4</v>
      </c>
      <c r="G60" s="3" t="s">
        <v>10</v>
      </c>
      <c r="H60" s="3" t="s">
        <v>5</v>
      </c>
      <c r="I60" s="3" t="s">
        <v>6</v>
      </c>
      <c r="J60" s="3" t="s">
        <v>7</v>
      </c>
      <c r="K60" s="3" t="s">
        <v>4</v>
      </c>
      <c r="L60" s="3" t="s">
        <v>10</v>
      </c>
      <c r="M60" s="3" t="s">
        <v>5</v>
      </c>
      <c r="N60" s="3" t="s">
        <v>6</v>
      </c>
      <c r="O60" s="3" t="s">
        <v>7</v>
      </c>
      <c r="P60" s="3" t="s">
        <v>4</v>
      </c>
      <c r="Q60" s="3" t="s">
        <v>10</v>
      </c>
    </row>
    <row r="61" spans="1:17" x14ac:dyDescent="0.2">
      <c r="A61" s="5" t="s">
        <v>129</v>
      </c>
      <c r="B61" s="5">
        <v>5</v>
      </c>
      <c r="C61" s="5">
        <v>1</v>
      </c>
      <c r="D61" s="5">
        <v>15</v>
      </c>
      <c r="E61" s="5">
        <v>18</v>
      </c>
      <c r="F61" s="5">
        <v>14</v>
      </c>
      <c r="G61" s="5">
        <v>65</v>
      </c>
      <c r="H61" s="5">
        <v>21</v>
      </c>
      <c r="I61" s="5">
        <v>35</v>
      </c>
      <c r="J61" s="5">
        <v>38</v>
      </c>
      <c r="K61" s="5">
        <v>14</v>
      </c>
      <c r="L61" s="5">
        <v>61</v>
      </c>
      <c r="M61" s="5">
        <v>41</v>
      </c>
      <c r="N61" s="5">
        <v>55</v>
      </c>
      <c r="O61" s="5">
        <v>58</v>
      </c>
      <c r="P61" s="5">
        <v>14</v>
      </c>
      <c r="Q61" s="5">
        <v>63</v>
      </c>
    </row>
    <row r="62" spans="1:17" x14ac:dyDescent="0.2">
      <c r="A62" s="5" t="s">
        <v>130</v>
      </c>
      <c r="B62" s="5">
        <v>7</v>
      </c>
      <c r="C62" s="5">
        <v>61</v>
      </c>
      <c r="D62" s="5">
        <v>75</v>
      </c>
      <c r="E62" s="5">
        <v>78</v>
      </c>
      <c r="F62" s="5">
        <v>14</v>
      </c>
      <c r="G62" s="5">
        <v>90</v>
      </c>
      <c r="H62" s="5">
        <v>81</v>
      </c>
      <c r="I62" s="5">
        <v>95</v>
      </c>
      <c r="J62" s="5">
        <v>98</v>
      </c>
      <c r="K62" s="5">
        <v>14</v>
      </c>
      <c r="L62" s="5">
        <v>88</v>
      </c>
    </row>
    <row r="64" spans="1:17" x14ac:dyDescent="0.2">
      <c r="A64" s="2" t="s">
        <v>131</v>
      </c>
    </row>
    <row r="65" spans="1:17" x14ac:dyDescent="0.2">
      <c r="A65" s="116"/>
      <c r="B65" s="116"/>
      <c r="C65" s="116" t="s">
        <v>8</v>
      </c>
      <c r="D65" s="116"/>
      <c r="E65" s="116"/>
      <c r="F65" s="116"/>
      <c r="G65" s="116"/>
      <c r="H65" s="116" t="s">
        <v>9</v>
      </c>
      <c r="I65" s="116"/>
      <c r="J65" s="116"/>
      <c r="K65" s="116"/>
      <c r="L65" s="116"/>
      <c r="M65" s="116" t="s">
        <v>13</v>
      </c>
      <c r="N65" s="116"/>
      <c r="O65" s="116"/>
      <c r="P65" s="116"/>
      <c r="Q65" s="116"/>
    </row>
    <row r="66" spans="1:17" x14ac:dyDescent="0.2">
      <c r="A66" s="3" t="s">
        <v>2</v>
      </c>
      <c r="B66" s="3" t="s">
        <v>3</v>
      </c>
      <c r="C66" s="3" t="s">
        <v>5</v>
      </c>
      <c r="D66" s="3" t="s">
        <v>6</v>
      </c>
      <c r="E66" s="3" t="s">
        <v>7</v>
      </c>
      <c r="F66" s="3" t="s">
        <v>4</v>
      </c>
      <c r="G66" s="3" t="s">
        <v>10</v>
      </c>
      <c r="H66" s="3" t="s">
        <v>5</v>
      </c>
      <c r="I66" s="3" t="s">
        <v>6</v>
      </c>
      <c r="J66" s="3" t="s">
        <v>7</v>
      </c>
      <c r="K66" s="3" t="s">
        <v>4</v>
      </c>
      <c r="L66" s="3" t="s">
        <v>10</v>
      </c>
      <c r="M66" s="3" t="s">
        <v>5</v>
      </c>
      <c r="N66" s="3" t="s">
        <v>6</v>
      </c>
      <c r="O66" s="3" t="s">
        <v>7</v>
      </c>
      <c r="P66" s="3" t="s">
        <v>4</v>
      </c>
      <c r="Q66" s="3" t="s">
        <v>10</v>
      </c>
    </row>
    <row r="67" spans="1:17" x14ac:dyDescent="0.2">
      <c r="A67" s="5" t="s">
        <v>132</v>
      </c>
      <c r="B67" s="5">
        <v>9</v>
      </c>
      <c r="C67" s="5">
        <v>1</v>
      </c>
      <c r="D67" s="5">
        <v>15</v>
      </c>
      <c r="E67" s="5">
        <v>18</v>
      </c>
      <c r="F67" s="5">
        <v>14</v>
      </c>
      <c r="G67" s="5">
        <v>60</v>
      </c>
      <c r="H67" s="5">
        <v>21</v>
      </c>
      <c r="I67" s="5">
        <v>35</v>
      </c>
      <c r="J67" s="5">
        <v>38</v>
      </c>
      <c r="K67" s="5">
        <v>14</v>
      </c>
      <c r="L67" s="5">
        <v>58</v>
      </c>
      <c r="M67" s="5">
        <v>41</v>
      </c>
      <c r="N67" s="5">
        <v>55</v>
      </c>
      <c r="O67" s="5">
        <v>58</v>
      </c>
      <c r="P67" s="5">
        <v>14</v>
      </c>
      <c r="Q67" s="5">
        <v>57</v>
      </c>
    </row>
    <row r="68" spans="1:17" x14ac:dyDescent="0.2">
      <c r="A68" s="5" t="s">
        <v>133</v>
      </c>
      <c r="B68" s="5">
        <v>9</v>
      </c>
      <c r="C68" s="5">
        <v>61</v>
      </c>
      <c r="D68" s="5">
        <v>75</v>
      </c>
      <c r="E68" s="5">
        <v>78</v>
      </c>
      <c r="F68" s="5">
        <v>14</v>
      </c>
      <c r="G68" s="5">
        <v>73</v>
      </c>
      <c r="H68" s="5">
        <v>81</v>
      </c>
      <c r="I68" s="5">
        <v>95</v>
      </c>
      <c r="J68" s="5">
        <v>98</v>
      </c>
      <c r="K68" s="5">
        <v>14</v>
      </c>
      <c r="L68" s="5">
        <v>52</v>
      </c>
    </row>
    <row r="70" spans="1:17" x14ac:dyDescent="0.2">
      <c r="A70" s="2" t="s">
        <v>134</v>
      </c>
    </row>
    <row r="71" spans="1:17" x14ac:dyDescent="0.2">
      <c r="A71" s="116"/>
      <c r="B71" s="116"/>
      <c r="C71" s="116" t="s">
        <v>8</v>
      </c>
      <c r="D71" s="116"/>
      <c r="E71" s="116"/>
      <c r="F71" s="116"/>
      <c r="G71" s="116"/>
      <c r="H71" s="116" t="s">
        <v>9</v>
      </c>
      <c r="I71" s="116"/>
      <c r="J71" s="116"/>
      <c r="K71" s="116"/>
      <c r="L71" s="116"/>
      <c r="M71" s="116" t="s">
        <v>13</v>
      </c>
      <c r="N71" s="116"/>
      <c r="O71" s="116"/>
      <c r="P71" s="116"/>
      <c r="Q71" s="116"/>
    </row>
    <row r="72" spans="1:17" x14ac:dyDescent="0.2">
      <c r="A72" s="3" t="s">
        <v>2</v>
      </c>
      <c r="B72" s="3" t="s">
        <v>3</v>
      </c>
      <c r="C72" s="3" t="s">
        <v>5</v>
      </c>
      <c r="D72" s="3" t="s">
        <v>6</v>
      </c>
      <c r="E72" s="3" t="s">
        <v>7</v>
      </c>
      <c r="F72" s="3" t="s">
        <v>4</v>
      </c>
      <c r="G72" s="3" t="s">
        <v>10</v>
      </c>
      <c r="H72" s="3" t="s">
        <v>5</v>
      </c>
      <c r="I72" s="3" t="s">
        <v>6</v>
      </c>
      <c r="J72" s="3" t="s">
        <v>7</v>
      </c>
      <c r="K72" s="3" t="s">
        <v>4</v>
      </c>
      <c r="L72" s="3" t="s">
        <v>10</v>
      </c>
      <c r="M72" s="3" t="s">
        <v>5</v>
      </c>
      <c r="N72" s="3" t="s">
        <v>6</v>
      </c>
      <c r="O72" s="3" t="s">
        <v>7</v>
      </c>
      <c r="P72" s="3" t="s">
        <v>4</v>
      </c>
      <c r="Q72" s="3" t="s">
        <v>10</v>
      </c>
    </row>
    <row r="73" spans="1:17" x14ac:dyDescent="0.2">
      <c r="A73" s="5" t="s">
        <v>135</v>
      </c>
      <c r="B73" s="5">
        <v>3</v>
      </c>
      <c r="C73" s="5">
        <v>1</v>
      </c>
      <c r="D73" s="5">
        <v>15</v>
      </c>
      <c r="E73" s="5">
        <v>18</v>
      </c>
      <c r="F73" s="5">
        <v>14</v>
      </c>
      <c r="G73" s="5">
        <v>64</v>
      </c>
      <c r="H73" s="5">
        <v>21</v>
      </c>
      <c r="I73" s="5">
        <v>35</v>
      </c>
      <c r="J73" s="5">
        <v>38</v>
      </c>
      <c r="K73" s="5">
        <v>14</v>
      </c>
      <c r="L73" s="5">
        <v>43</v>
      </c>
      <c r="M73" s="5"/>
      <c r="N73" s="5"/>
      <c r="O73" s="5"/>
      <c r="P73" s="5"/>
      <c r="Q73" s="5"/>
    </row>
    <row r="74" spans="1:17" x14ac:dyDescent="0.2">
      <c r="A74" s="5" t="s">
        <v>136</v>
      </c>
      <c r="B74" s="5">
        <v>112</v>
      </c>
      <c r="C74" s="5">
        <v>41</v>
      </c>
      <c r="D74" s="5">
        <v>55</v>
      </c>
      <c r="E74" s="5">
        <v>58</v>
      </c>
      <c r="F74" s="5">
        <v>14</v>
      </c>
      <c r="G74" s="5">
        <v>47</v>
      </c>
      <c r="H74" s="5">
        <v>61</v>
      </c>
      <c r="I74" s="5">
        <v>75</v>
      </c>
      <c r="J74" s="5">
        <v>78</v>
      </c>
      <c r="K74" s="5">
        <v>14</v>
      </c>
      <c r="L74" s="5">
        <v>52</v>
      </c>
      <c r="M74" s="5">
        <v>81</v>
      </c>
      <c r="N74" s="5">
        <v>95</v>
      </c>
      <c r="O74" s="5">
        <v>98</v>
      </c>
      <c r="P74" s="5">
        <v>14</v>
      </c>
      <c r="Q74" s="5">
        <v>41</v>
      </c>
    </row>
    <row r="76" spans="1:17" x14ac:dyDescent="0.2">
      <c r="A76" s="2" t="s">
        <v>137</v>
      </c>
    </row>
    <row r="77" spans="1:17" x14ac:dyDescent="0.2">
      <c r="A77" s="116"/>
      <c r="B77" s="116"/>
      <c r="C77" s="116" t="s">
        <v>8</v>
      </c>
      <c r="D77" s="116"/>
      <c r="E77" s="116"/>
      <c r="F77" s="116"/>
      <c r="G77" s="116"/>
      <c r="H77" s="116" t="s">
        <v>9</v>
      </c>
      <c r="I77" s="116"/>
      <c r="J77" s="116"/>
      <c r="K77" s="116"/>
      <c r="L77" s="116"/>
    </row>
    <row r="78" spans="1:17" x14ac:dyDescent="0.2">
      <c r="A78" s="3" t="s">
        <v>2</v>
      </c>
      <c r="B78" s="3" t="s">
        <v>3</v>
      </c>
      <c r="C78" s="3" t="s">
        <v>5</v>
      </c>
      <c r="D78" s="3" t="s">
        <v>6</v>
      </c>
      <c r="E78" s="3" t="s">
        <v>7</v>
      </c>
      <c r="F78" s="3" t="s">
        <v>4</v>
      </c>
      <c r="G78" s="3" t="s">
        <v>10</v>
      </c>
      <c r="H78" s="3" t="s">
        <v>5</v>
      </c>
      <c r="I78" s="3" t="s">
        <v>6</v>
      </c>
      <c r="J78" s="3" t="s">
        <v>7</v>
      </c>
      <c r="K78" s="3" t="s">
        <v>4</v>
      </c>
      <c r="L78" s="3" t="s">
        <v>10</v>
      </c>
    </row>
    <row r="79" spans="1:17" x14ac:dyDescent="0.2">
      <c r="A79" s="5" t="s">
        <v>138</v>
      </c>
      <c r="B79" s="5">
        <v>113</v>
      </c>
      <c r="C79" s="5">
        <v>1</v>
      </c>
      <c r="D79" s="5">
        <v>15</v>
      </c>
      <c r="E79" s="5">
        <v>18</v>
      </c>
      <c r="F79" s="5">
        <v>14</v>
      </c>
      <c r="G79" s="30">
        <v>61</v>
      </c>
      <c r="H79" s="5">
        <v>21</v>
      </c>
      <c r="I79" s="5">
        <v>35</v>
      </c>
      <c r="J79" s="5">
        <v>38</v>
      </c>
      <c r="K79" s="5">
        <v>14</v>
      </c>
      <c r="L79" s="5">
        <v>69</v>
      </c>
    </row>
    <row r="80" spans="1:17" x14ac:dyDescent="0.2">
      <c r="A80" s="5" t="s">
        <v>139</v>
      </c>
      <c r="B80" s="5">
        <v>114</v>
      </c>
      <c r="C80" s="5">
        <v>41</v>
      </c>
      <c r="D80" s="5">
        <v>55</v>
      </c>
      <c r="E80" s="5">
        <v>58</v>
      </c>
      <c r="F80" s="5">
        <v>14</v>
      </c>
      <c r="G80" s="5">
        <v>40</v>
      </c>
      <c r="H80" s="5">
        <v>61</v>
      </c>
      <c r="I80" s="5">
        <v>75</v>
      </c>
      <c r="J80" s="5">
        <v>78</v>
      </c>
      <c r="K80" s="5">
        <v>14</v>
      </c>
      <c r="L80" s="5">
        <v>44</v>
      </c>
    </row>
    <row r="82" spans="1:17" x14ac:dyDescent="0.2">
      <c r="A82" s="2" t="s">
        <v>140</v>
      </c>
    </row>
    <row r="83" spans="1:17" x14ac:dyDescent="0.2">
      <c r="A83" s="116"/>
      <c r="B83" s="116"/>
      <c r="C83" s="116" t="s">
        <v>8</v>
      </c>
      <c r="D83" s="116"/>
      <c r="E83" s="116"/>
      <c r="F83" s="116"/>
      <c r="G83" s="116"/>
      <c r="H83" s="116" t="s">
        <v>9</v>
      </c>
      <c r="I83" s="116"/>
      <c r="J83" s="116"/>
      <c r="K83" s="116"/>
      <c r="L83" s="116"/>
      <c r="M83" s="116" t="s">
        <v>13</v>
      </c>
      <c r="N83" s="116"/>
      <c r="O83" s="116"/>
      <c r="P83" s="116"/>
      <c r="Q83" s="116"/>
    </row>
    <row r="84" spans="1:17" x14ac:dyDescent="0.2">
      <c r="A84" s="3" t="s">
        <v>2</v>
      </c>
      <c r="B84" s="3" t="s">
        <v>3</v>
      </c>
      <c r="C84" s="3" t="s">
        <v>5</v>
      </c>
      <c r="D84" s="3" t="s">
        <v>6</v>
      </c>
      <c r="E84" s="3" t="s">
        <v>7</v>
      </c>
      <c r="F84" s="3" t="s">
        <v>4</v>
      </c>
      <c r="G84" s="3" t="s">
        <v>10</v>
      </c>
      <c r="H84" s="3" t="s">
        <v>5</v>
      </c>
      <c r="I84" s="3" t="s">
        <v>6</v>
      </c>
      <c r="J84" s="3" t="s">
        <v>7</v>
      </c>
      <c r="K84" s="3" t="s">
        <v>4</v>
      </c>
      <c r="L84" s="3" t="s">
        <v>10</v>
      </c>
      <c r="M84" s="3" t="s">
        <v>5</v>
      </c>
      <c r="N84" s="3" t="s">
        <v>6</v>
      </c>
      <c r="O84" s="3" t="s">
        <v>7</v>
      </c>
      <c r="P84" s="3" t="s">
        <v>4</v>
      </c>
      <c r="Q84" s="3" t="s">
        <v>10</v>
      </c>
    </row>
    <row r="85" spans="1:17" x14ac:dyDescent="0.2">
      <c r="A85" s="5" t="s">
        <v>141</v>
      </c>
      <c r="B85" s="5">
        <v>4</v>
      </c>
      <c r="C85" s="5">
        <v>1</v>
      </c>
      <c r="D85" s="5">
        <v>15</v>
      </c>
      <c r="E85" s="5">
        <v>18</v>
      </c>
      <c r="F85" s="5">
        <v>14</v>
      </c>
      <c r="G85" s="5">
        <v>69</v>
      </c>
      <c r="H85" s="5">
        <v>21</v>
      </c>
      <c r="I85" s="5">
        <v>35</v>
      </c>
      <c r="J85" s="5">
        <v>38</v>
      </c>
      <c r="K85" s="5">
        <v>14</v>
      </c>
      <c r="L85" s="5">
        <v>56</v>
      </c>
      <c r="M85" s="5">
        <v>41</v>
      </c>
      <c r="N85" s="5">
        <v>55</v>
      </c>
      <c r="O85" s="5">
        <v>58</v>
      </c>
      <c r="P85" s="5">
        <v>14</v>
      </c>
      <c r="Q85" s="5">
        <v>48</v>
      </c>
    </row>
    <row r="86" spans="1:17" x14ac:dyDescent="0.2">
      <c r="A86" s="5" t="s">
        <v>142</v>
      </c>
      <c r="B86" s="5">
        <v>120</v>
      </c>
      <c r="C86" s="5">
        <v>61</v>
      </c>
      <c r="D86" s="5">
        <v>75</v>
      </c>
      <c r="E86" s="5">
        <v>78</v>
      </c>
      <c r="F86" s="5">
        <v>14</v>
      </c>
      <c r="G86" s="5">
        <v>62</v>
      </c>
      <c r="H86" s="5">
        <v>81</v>
      </c>
      <c r="I86" s="5">
        <v>95</v>
      </c>
      <c r="J86" s="5">
        <v>98</v>
      </c>
      <c r="K86" s="5">
        <v>14</v>
      </c>
      <c r="L86" s="5">
        <v>57</v>
      </c>
    </row>
    <row r="88" spans="1:17" x14ac:dyDescent="0.2">
      <c r="A88" s="117"/>
      <c r="B88" s="117"/>
      <c r="C88" s="117"/>
      <c r="D88" s="117"/>
      <c r="E88" s="117"/>
      <c r="F88" s="117"/>
      <c r="G88" s="117"/>
      <c r="H88" s="117"/>
      <c r="I88" s="117"/>
      <c r="J88" s="117"/>
      <c r="K88" s="117"/>
      <c r="L88" s="117"/>
    </row>
    <row r="89" spans="1:17" x14ac:dyDescent="0.2">
      <c r="A89" s="5"/>
      <c r="B89" s="5"/>
      <c r="C89" s="5"/>
      <c r="D89" s="5"/>
      <c r="E89" s="5"/>
      <c r="F89" s="5"/>
      <c r="G89" s="5"/>
      <c r="H89" s="5"/>
      <c r="I89" s="5"/>
      <c r="J89" s="5"/>
      <c r="K89" s="5"/>
      <c r="L89" s="5"/>
    </row>
    <row r="90" spans="1:17" x14ac:dyDescent="0.2">
      <c r="A90" s="5"/>
      <c r="B90" s="5"/>
      <c r="C90" s="5"/>
      <c r="D90" s="5"/>
      <c r="E90" s="5"/>
      <c r="F90" s="5"/>
      <c r="G90" s="5"/>
      <c r="H90" s="5"/>
      <c r="I90" s="5"/>
      <c r="J90" s="5"/>
      <c r="K90" s="5"/>
      <c r="L90" s="5"/>
    </row>
    <row r="91" spans="1:17" x14ac:dyDescent="0.2">
      <c r="A91" s="5"/>
      <c r="B91" s="5"/>
      <c r="C91" s="5"/>
      <c r="D91" s="5"/>
      <c r="E91" s="5"/>
      <c r="F91" s="5"/>
      <c r="G91" s="5"/>
      <c r="H91" s="5"/>
      <c r="I91" s="5"/>
      <c r="J91" s="5"/>
      <c r="K91" s="5"/>
      <c r="L91" s="5"/>
    </row>
  </sheetData>
  <mergeCells count="42">
    <mergeCell ref="M83:Q83"/>
    <mergeCell ref="A88:B88"/>
    <mergeCell ref="C88:G88"/>
    <mergeCell ref="H88:L88"/>
    <mergeCell ref="A77:B77"/>
    <mergeCell ref="C77:G77"/>
    <mergeCell ref="H77:L77"/>
    <mergeCell ref="A83:B83"/>
    <mergeCell ref="C83:G83"/>
    <mergeCell ref="H83:L83"/>
    <mergeCell ref="A65:B65"/>
    <mergeCell ref="C65:G65"/>
    <mergeCell ref="H65:L65"/>
    <mergeCell ref="M65:Q65"/>
    <mergeCell ref="A71:B71"/>
    <mergeCell ref="C71:G71"/>
    <mergeCell ref="H71:L71"/>
    <mergeCell ref="M71:Q71"/>
    <mergeCell ref="M54:Q54"/>
    <mergeCell ref="A59:B59"/>
    <mergeCell ref="C59:G59"/>
    <mergeCell ref="H59:L59"/>
    <mergeCell ref="M59:Q59"/>
    <mergeCell ref="A48:B48"/>
    <mergeCell ref="C48:G48"/>
    <mergeCell ref="H48:L48"/>
    <mergeCell ref="A54:B54"/>
    <mergeCell ref="C54:G54"/>
    <mergeCell ref="H54:L54"/>
    <mergeCell ref="A36:B36"/>
    <mergeCell ref="C36:G36"/>
    <mergeCell ref="H36:L36"/>
    <mergeCell ref="M36:Q36"/>
    <mergeCell ref="A42:B42"/>
    <mergeCell ref="C42:G42"/>
    <mergeCell ref="H42:L42"/>
    <mergeCell ref="M42:Q42"/>
    <mergeCell ref="E4:F4"/>
    <mergeCell ref="A29:B29"/>
    <mergeCell ref="C29:G29"/>
    <mergeCell ref="H29:L29"/>
    <mergeCell ref="M29:Q29"/>
  </mergeCells>
  <phoneticPr fontId="1"/>
  <pageMargins left="0.7" right="0.7" top="0.75" bottom="0.75" header="0.3" footer="0.3"/>
  <pageSetup paperSize="9"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ThisWorkbook.exec">
                <anchor moveWithCells="1" sizeWithCells="1">
                  <from>
                    <xdr:col>0</xdr:col>
                    <xdr:colOff>342900</xdr:colOff>
                    <xdr:row>2</xdr:row>
                    <xdr:rowOff>83820</xdr:rowOff>
                  </from>
                  <to>
                    <xdr:col>1</xdr:col>
                    <xdr:colOff>960120</xdr:colOff>
                    <xdr:row>3</xdr:row>
                    <xdr:rowOff>0</xdr:rowOff>
                  </to>
                </anchor>
              </controlPr>
            </control>
          </mc:Choice>
        </mc:AlternateContent>
        <mc:AlternateContent xmlns:mc="http://schemas.openxmlformats.org/markup-compatibility/2006">
          <mc:Choice Requires="x14">
            <control shapeId="2050" r:id="rId5" name="Button 2">
              <controlPr defaultSize="0" print="0" autoFill="0" autoPict="0" macro="[0]!チラシ申込書取込_Click">
                <anchor moveWithCells="1" sizeWithCells="1">
                  <from>
                    <xdr:col>0</xdr:col>
                    <xdr:colOff>228600</xdr:colOff>
                    <xdr:row>94</xdr:row>
                    <xdr:rowOff>45720</xdr:rowOff>
                  </from>
                  <to>
                    <xdr:col>0</xdr:col>
                    <xdr:colOff>1722120</xdr:colOff>
                    <xdr:row>96</xdr:row>
                    <xdr:rowOff>160020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
  <sheetViews>
    <sheetView zoomScale="55" zoomScaleNormal="55" workbookViewId="0">
      <selection sqref="A1:BE2"/>
    </sheetView>
  </sheetViews>
  <sheetFormatPr defaultColWidth="13" defaultRowHeight="14.4" x14ac:dyDescent="0.2"/>
  <sheetData/>
  <phoneticPr fontId="1"/>
  <pageMargins left="0.7" right="0.7" top="0.75" bottom="0.75" header="0.3" footer="0.3"/>
  <pageSetup paperSize="8"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pageSetUpPr fitToPage="1"/>
  </sheetPr>
  <dimension ref="A1:CV39"/>
  <sheetViews>
    <sheetView showGridLines="0" zoomScale="55" zoomScaleNormal="55" zoomScaleSheetLayoutView="55" workbookViewId="0">
      <selection sqref="A1:BE2"/>
    </sheetView>
  </sheetViews>
  <sheetFormatPr defaultColWidth="9" defaultRowHeight="13.2" x14ac:dyDescent="0.2"/>
  <cols>
    <col min="1" max="100" width="2.5" style="6" customWidth="1"/>
    <col min="101" max="16384" width="9" style="6"/>
  </cols>
  <sheetData>
    <row r="1" spans="1:100" ht="18.75" customHeight="1" x14ac:dyDescent="0.2">
      <c r="A1" s="263" t="s">
        <v>90</v>
      </c>
      <c r="B1" s="263"/>
      <c r="C1" s="263"/>
      <c r="D1" s="263"/>
      <c r="E1" s="263"/>
      <c r="F1" s="263"/>
      <c r="G1" s="263"/>
      <c r="H1" s="263"/>
      <c r="I1" s="263"/>
      <c r="J1" s="263"/>
      <c r="K1" s="263"/>
      <c r="L1" s="263"/>
      <c r="M1" s="263"/>
      <c r="N1" s="263"/>
      <c r="O1" s="263"/>
      <c r="P1" s="263"/>
      <c r="Q1" s="263"/>
      <c r="R1" s="263"/>
      <c r="S1" s="263"/>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5">
        <f>チラシ申込書CSV出力!A1</f>
        <v>43831</v>
      </c>
      <c r="CF1" s="265"/>
      <c r="CG1" s="265"/>
      <c r="CH1" s="265"/>
      <c r="CI1" s="265"/>
      <c r="CJ1" s="265"/>
      <c r="CK1" s="265"/>
      <c r="CL1" s="265"/>
      <c r="CM1" s="265"/>
      <c r="CN1" s="265"/>
      <c r="CO1" s="265"/>
      <c r="CP1" s="265"/>
      <c r="CQ1" s="265"/>
      <c r="CR1" s="265"/>
      <c r="CS1" s="265"/>
      <c r="CT1" s="265"/>
      <c r="CU1" s="265"/>
      <c r="CV1" s="265"/>
    </row>
    <row r="2" spans="1:100" ht="17.25" customHeight="1" x14ac:dyDescent="0.2">
      <c r="A2" s="263"/>
      <c r="B2" s="263"/>
      <c r="C2" s="263"/>
      <c r="D2" s="263"/>
      <c r="E2" s="263"/>
      <c r="F2" s="263"/>
      <c r="G2" s="263"/>
      <c r="H2" s="263"/>
      <c r="I2" s="263"/>
      <c r="J2" s="263"/>
      <c r="K2" s="263"/>
      <c r="L2" s="263"/>
      <c r="M2" s="263"/>
      <c r="N2" s="263"/>
      <c r="O2" s="263"/>
      <c r="P2" s="263"/>
      <c r="Q2" s="263"/>
      <c r="R2" s="263"/>
      <c r="S2" s="263"/>
      <c r="T2" s="7"/>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c r="CD2" s="264"/>
      <c r="CE2" s="265"/>
      <c r="CF2" s="265"/>
      <c r="CG2" s="265"/>
      <c r="CH2" s="265"/>
      <c r="CI2" s="265"/>
      <c r="CJ2" s="265"/>
      <c r="CK2" s="265"/>
      <c r="CL2" s="265"/>
      <c r="CM2" s="265"/>
      <c r="CN2" s="265"/>
      <c r="CO2" s="265"/>
      <c r="CP2" s="265"/>
      <c r="CQ2" s="265"/>
      <c r="CR2" s="265"/>
      <c r="CS2" s="265"/>
      <c r="CT2" s="265"/>
      <c r="CU2" s="265"/>
      <c r="CV2" s="265"/>
    </row>
    <row r="3" spans="1:100" ht="14.25" customHeight="1" thickBot="1" x14ac:dyDescent="0.25">
      <c r="A3" s="8"/>
      <c r="B3" s="8"/>
      <c r="C3" s="8"/>
      <c r="D3" s="8"/>
      <c r="E3" s="8"/>
      <c r="F3" s="8"/>
      <c r="G3" s="8"/>
      <c r="I3" s="266" t="s">
        <v>14</v>
      </c>
      <c r="J3" s="266"/>
      <c r="K3" s="266"/>
      <c r="L3" s="266"/>
      <c r="M3" s="266"/>
      <c r="N3" s="266"/>
      <c r="O3" s="266"/>
      <c r="P3" s="266"/>
      <c r="Q3" s="266"/>
      <c r="R3" s="8"/>
      <c r="S3" s="8"/>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10">
        <f>IF(CEILING(CE1-1,7)-1&lt;CE1,"",CEILING(CE1-1,7)-1)+1</f>
        <v>43834</v>
      </c>
      <c r="AW3" s="10">
        <f>IF(AV3="",CEILING(CE1-1,7)+6,AV3+7)+6</f>
        <v>43847</v>
      </c>
      <c r="AX3" s="10">
        <f>AW3+7</f>
        <v>43854</v>
      </c>
      <c r="AY3" s="10">
        <f>AX3+7</f>
        <v>43861</v>
      </c>
      <c r="AZ3" s="10"/>
      <c r="BA3" s="11" t="b">
        <v>0</v>
      </c>
      <c r="BB3" s="11">
        <v>0</v>
      </c>
      <c r="BC3" s="11">
        <v>0</v>
      </c>
      <c r="BD3" s="11" t="str">
        <f ca="1">IF(BE8="","",IF(BE8&gt;NOW()-30,BE8,EDATE(BE8,12)))</f>
        <v/>
      </c>
      <c r="BE3" s="267" t="s">
        <v>15</v>
      </c>
      <c r="BF3" s="267"/>
      <c r="BG3" s="267"/>
      <c r="BH3" s="267"/>
      <c r="BI3" s="267"/>
      <c r="BJ3" s="267"/>
      <c r="BK3" s="267"/>
      <c r="BL3" s="267"/>
      <c r="BM3" s="267"/>
      <c r="BN3" s="267"/>
      <c r="BO3" s="267"/>
      <c r="BP3" s="267"/>
      <c r="BQ3" s="267"/>
      <c r="BR3" s="267" t="s">
        <v>16</v>
      </c>
      <c r="BS3" s="267"/>
      <c r="BT3" s="267"/>
      <c r="BU3" s="267"/>
      <c r="BV3" s="267"/>
      <c r="BW3" s="267"/>
      <c r="BX3" s="267"/>
      <c r="BY3" s="267"/>
      <c r="BZ3" s="267"/>
      <c r="CA3" s="267"/>
      <c r="CB3" s="267"/>
      <c r="CC3" s="267"/>
      <c r="CD3" s="267"/>
      <c r="CE3" s="268"/>
      <c r="CF3" s="268"/>
      <c r="CG3" s="268"/>
      <c r="CH3" s="268"/>
      <c r="CI3" s="268"/>
      <c r="CJ3" s="268"/>
      <c r="CK3" s="268"/>
      <c r="CL3" s="268"/>
      <c r="CM3" s="268"/>
      <c r="CN3" s="268"/>
      <c r="CO3" s="268"/>
      <c r="CP3" s="268"/>
      <c r="CQ3" s="268"/>
      <c r="CR3" s="268"/>
      <c r="CS3" s="268"/>
      <c r="CT3" s="268"/>
      <c r="CU3" s="268"/>
      <c r="CV3" s="268"/>
    </row>
    <row r="4" spans="1:100" ht="13.8" thickTop="1" x14ac:dyDescent="0.2">
      <c r="A4" s="269" t="s">
        <v>17</v>
      </c>
      <c r="B4" s="270"/>
      <c r="C4" s="270"/>
      <c r="D4" s="270"/>
      <c r="E4" s="270"/>
      <c r="F4" s="270"/>
      <c r="G4" s="271"/>
      <c r="I4" s="269" t="s">
        <v>18</v>
      </c>
      <c r="J4" s="270"/>
      <c r="K4" s="270"/>
      <c r="L4" s="270"/>
      <c r="M4" s="270"/>
      <c r="N4" s="270"/>
      <c r="O4" s="270"/>
      <c r="P4" s="270"/>
      <c r="Q4" s="270"/>
      <c r="R4" s="270"/>
      <c r="S4" s="270"/>
      <c r="T4" s="270"/>
      <c r="U4" s="270"/>
      <c r="V4" s="270"/>
      <c r="W4" s="270"/>
      <c r="X4" s="270"/>
      <c r="Y4" s="270"/>
      <c r="Z4" s="270"/>
      <c r="AA4" s="270"/>
      <c r="AB4" s="270"/>
      <c r="AC4" s="270"/>
      <c r="AD4" s="270"/>
      <c r="AE4" s="272"/>
      <c r="AF4" s="273" t="s">
        <v>19</v>
      </c>
      <c r="AG4" s="270"/>
      <c r="AH4" s="270"/>
      <c r="AI4" s="270"/>
      <c r="AJ4" s="270"/>
      <c r="AK4" s="270"/>
      <c r="AL4" s="270"/>
      <c r="AM4" s="270"/>
      <c r="AN4" s="272"/>
      <c r="AO4" s="273" t="s">
        <v>20</v>
      </c>
      <c r="AP4" s="270"/>
      <c r="AQ4" s="270"/>
      <c r="AR4" s="270"/>
      <c r="AS4" s="270"/>
      <c r="AT4" s="270"/>
      <c r="AU4" s="272"/>
      <c r="AV4" s="273" t="s">
        <v>21</v>
      </c>
      <c r="AW4" s="270"/>
      <c r="AX4" s="270"/>
      <c r="AY4" s="270"/>
      <c r="AZ4" s="270"/>
      <c r="BA4" s="270"/>
      <c r="BB4" s="270"/>
      <c r="BC4" s="270"/>
      <c r="BD4" s="271"/>
      <c r="BE4" s="242" t="s">
        <v>22</v>
      </c>
      <c r="BF4" s="243"/>
      <c r="BG4" s="243"/>
      <c r="BH4" s="243"/>
      <c r="BI4" s="243"/>
      <c r="BJ4" s="243"/>
      <c r="BK4" s="243"/>
      <c r="BL4" s="243"/>
      <c r="BM4" s="12" t="s">
        <v>23</v>
      </c>
      <c r="BN4" s="244" t="s">
        <v>24</v>
      </c>
      <c r="BO4" s="244"/>
      <c r="BP4" s="244"/>
      <c r="BQ4" s="245"/>
      <c r="BR4" s="205" t="s">
        <v>25</v>
      </c>
      <c r="BS4" s="206"/>
      <c r="BT4" s="189"/>
      <c r="BU4" s="190"/>
      <c r="BV4" s="190"/>
      <c r="BW4" s="190"/>
      <c r="BX4" s="246" t="s">
        <v>26</v>
      </c>
      <c r="BY4" s="246"/>
      <c r="BZ4" s="246"/>
      <c r="CA4" s="248"/>
      <c r="CB4" s="248"/>
      <c r="CC4" s="248"/>
      <c r="CD4" s="249"/>
      <c r="CE4" s="212" t="s">
        <v>27</v>
      </c>
      <c r="CF4" s="213"/>
      <c r="CG4" s="213"/>
      <c r="CH4" s="213"/>
      <c r="CI4" s="216"/>
      <c r="CJ4" s="216"/>
      <c r="CK4" s="216"/>
      <c r="CL4" s="216"/>
      <c r="CM4" s="216"/>
      <c r="CN4" s="216"/>
      <c r="CO4" s="216"/>
      <c r="CP4" s="216"/>
      <c r="CQ4" s="216"/>
      <c r="CR4" s="216"/>
      <c r="CS4" s="216"/>
      <c r="CT4" s="213" t="s">
        <v>28</v>
      </c>
      <c r="CU4" s="213"/>
      <c r="CV4" s="218"/>
    </row>
    <row r="5" spans="1:100" ht="17.25" customHeight="1" x14ac:dyDescent="0.2">
      <c r="A5" s="220"/>
      <c r="B5" s="221"/>
      <c r="C5" s="221"/>
      <c r="D5" s="221"/>
      <c r="E5" s="221"/>
      <c r="F5" s="221"/>
      <c r="G5" s="222"/>
      <c r="I5" s="166"/>
      <c r="J5" s="167"/>
      <c r="K5" s="167"/>
      <c r="L5" s="167"/>
      <c r="M5" s="167"/>
      <c r="N5" s="167"/>
      <c r="O5" s="167"/>
      <c r="P5" s="167"/>
      <c r="Q5" s="167"/>
      <c r="R5" s="167"/>
      <c r="S5" s="167"/>
      <c r="T5" s="167"/>
      <c r="U5" s="167"/>
      <c r="V5" s="167"/>
      <c r="W5" s="167"/>
      <c r="X5" s="167"/>
      <c r="Y5" s="167"/>
      <c r="Z5" s="167"/>
      <c r="AA5" s="167"/>
      <c r="AB5" s="167"/>
      <c r="AC5" s="167"/>
      <c r="AD5" s="167"/>
      <c r="AE5" s="168"/>
      <c r="AF5" s="229"/>
      <c r="AG5" s="230"/>
      <c r="AH5" s="230"/>
      <c r="AI5" s="230"/>
      <c r="AJ5" s="230"/>
      <c r="AK5" s="230"/>
      <c r="AL5" s="230"/>
      <c r="AM5" s="230"/>
      <c r="AN5" s="231"/>
      <c r="AO5" s="235"/>
      <c r="AP5" s="236"/>
      <c r="AQ5" s="236"/>
      <c r="AR5" s="236"/>
      <c r="AS5" s="236"/>
      <c r="AT5" s="236"/>
      <c r="AU5" s="237"/>
      <c r="AV5" s="200" t="s">
        <v>29</v>
      </c>
      <c r="AW5" s="201"/>
      <c r="AX5" s="241"/>
      <c r="AY5" s="241"/>
      <c r="AZ5" s="241"/>
      <c r="BA5" s="241"/>
      <c r="BB5" s="241"/>
      <c r="BC5" s="241"/>
      <c r="BD5" s="6" t="s">
        <v>30</v>
      </c>
      <c r="BE5" s="13"/>
      <c r="BF5" s="123" t="s">
        <v>31</v>
      </c>
      <c r="BG5" s="123"/>
      <c r="BH5" s="123"/>
      <c r="BI5" s="123"/>
      <c r="BJ5" s="123"/>
      <c r="BK5" s="123"/>
      <c r="BL5" s="14"/>
      <c r="BM5" s="14"/>
      <c r="BN5" s="123" t="s">
        <v>159</v>
      </c>
      <c r="BO5" s="123"/>
      <c r="BP5" s="123"/>
      <c r="BQ5" s="124"/>
      <c r="BR5" s="209"/>
      <c r="BS5" s="210"/>
      <c r="BT5" s="184"/>
      <c r="BU5" s="185"/>
      <c r="BV5" s="185"/>
      <c r="BW5" s="185"/>
      <c r="BX5" s="247"/>
      <c r="BY5" s="247"/>
      <c r="BZ5" s="247"/>
      <c r="CA5" s="250"/>
      <c r="CB5" s="250"/>
      <c r="CC5" s="250"/>
      <c r="CD5" s="251"/>
      <c r="CE5" s="214"/>
      <c r="CF5" s="215"/>
      <c r="CG5" s="215"/>
      <c r="CH5" s="215"/>
      <c r="CI5" s="217"/>
      <c r="CJ5" s="217"/>
      <c r="CK5" s="217"/>
      <c r="CL5" s="217"/>
      <c r="CM5" s="217"/>
      <c r="CN5" s="217"/>
      <c r="CO5" s="217"/>
      <c r="CP5" s="217"/>
      <c r="CQ5" s="217"/>
      <c r="CR5" s="217"/>
      <c r="CS5" s="217"/>
      <c r="CT5" s="215"/>
      <c r="CU5" s="215"/>
      <c r="CV5" s="219"/>
    </row>
    <row r="6" spans="1:100" ht="17.25" customHeight="1" x14ac:dyDescent="0.2">
      <c r="A6" s="220"/>
      <c r="B6" s="221"/>
      <c r="C6" s="221"/>
      <c r="D6" s="221"/>
      <c r="E6" s="221"/>
      <c r="F6" s="221"/>
      <c r="G6" s="222"/>
      <c r="I6" s="226"/>
      <c r="J6" s="227"/>
      <c r="K6" s="227"/>
      <c r="L6" s="227"/>
      <c r="M6" s="227"/>
      <c r="N6" s="227"/>
      <c r="O6" s="227"/>
      <c r="P6" s="227"/>
      <c r="Q6" s="227"/>
      <c r="R6" s="227"/>
      <c r="S6" s="227"/>
      <c r="T6" s="227"/>
      <c r="U6" s="227"/>
      <c r="V6" s="227"/>
      <c r="W6" s="227"/>
      <c r="X6" s="227"/>
      <c r="Y6" s="227"/>
      <c r="Z6" s="227"/>
      <c r="AA6" s="227"/>
      <c r="AB6" s="227"/>
      <c r="AC6" s="227"/>
      <c r="AD6" s="227"/>
      <c r="AE6" s="228"/>
      <c r="AF6" s="232"/>
      <c r="AG6" s="233"/>
      <c r="AH6" s="233"/>
      <c r="AI6" s="233"/>
      <c r="AJ6" s="233"/>
      <c r="AK6" s="233"/>
      <c r="AL6" s="233"/>
      <c r="AM6" s="233"/>
      <c r="AN6" s="234"/>
      <c r="AO6" s="238"/>
      <c r="AP6" s="239"/>
      <c r="AQ6" s="239"/>
      <c r="AR6" s="239"/>
      <c r="AS6" s="239"/>
      <c r="AT6" s="239"/>
      <c r="AU6" s="240"/>
      <c r="AV6" s="200" t="s">
        <v>29</v>
      </c>
      <c r="AW6" s="201"/>
      <c r="AX6" s="202"/>
      <c r="AY6" s="202"/>
      <c r="AZ6" s="202"/>
      <c r="BA6" s="202"/>
      <c r="BB6" s="202"/>
      <c r="BC6" s="202"/>
      <c r="BD6" s="6" t="s">
        <v>30</v>
      </c>
      <c r="BE6" s="15"/>
      <c r="BF6" s="203"/>
      <c r="BG6" s="203"/>
      <c r="BH6" s="203"/>
      <c r="BI6" s="203"/>
      <c r="BJ6" s="204"/>
      <c r="BK6" s="204"/>
      <c r="BL6" s="204"/>
      <c r="BM6" s="204"/>
      <c r="BN6" s="204"/>
      <c r="BO6" s="204"/>
      <c r="BP6" s="204"/>
      <c r="BQ6" s="16"/>
      <c r="BR6" s="205" t="s">
        <v>32</v>
      </c>
      <c r="BS6" s="206"/>
      <c r="BT6" s="189" t="s">
        <v>33</v>
      </c>
      <c r="BU6" s="190"/>
      <c r="BV6" s="190"/>
      <c r="BW6" s="190"/>
      <c r="BX6" s="190"/>
      <c r="BY6" s="211"/>
      <c r="BZ6" s="189" t="s">
        <v>34</v>
      </c>
      <c r="CA6" s="190"/>
      <c r="CB6" s="190"/>
      <c r="CC6" s="190"/>
      <c r="CD6" s="191"/>
      <c r="CE6" s="192" t="s">
        <v>35</v>
      </c>
      <c r="CF6" s="190"/>
      <c r="CG6" s="190"/>
      <c r="CH6" s="190"/>
      <c r="CI6" s="190"/>
      <c r="CJ6" s="190"/>
      <c r="CK6" s="190"/>
      <c r="CL6" s="190"/>
      <c r="CM6" s="190"/>
      <c r="CN6" s="190"/>
      <c r="CO6" s="190"/>
      <c r="CP6" s="190"/>
      <c r="CQ6" s="190"/>
      <c r="CR6" s="190"/>
      <c r="CS6" s="190"/>
      <c r="CT6" s="190"/>
      <c r="CU6" s="190"/>
      <c r="CV6" s="191"/>
    </row>
    <row r="7" spans="1:100" ht="18" customHeight="1" x14ac:dyDescent="0.2">
      <c r="A7" s="220"/>
      <c r="B7" s="221"/>
      <c r="C7" s="221"/>
      <c r="D7" s="221"/>
      <c r="E7" s="221"/>
      <c r="F7" s="221"/>
      <c r="G7" s="222"/>
      <c r="I7" s="193" t="s">
        <v>36</v>
      </c>
      <c r="J7" s="194"/>
      <c r="K7" s="195"/>
      <c r="L7" s="195"/>
      <c r="M7" s="195"/>
      <c r="N7" s="17" t="s">
        <v>37</v>
      </c>
      <c r="O7" s="195"/>
      <c r="P7" s="195"/>
      <c r="Q7" s="195"/>
      <c r="R7" s="17" t="s">
        <v>37</v>
      </c>
      <c r="S7" s="195"/>
      <c r="T7" s="195"/>
      <c r="U7" s="195"/>
      <c r="V7" s="195"/>
      <c r="W7" s="196" t="s">
        <v>38</v>
      </c>
      <c r="X7" s="196"/>
      <c r="Y7" s="196"/>
      <c r="Z7" s="197"/>
      <c r="AA7" s="197"/>
      <c r="AB7" s="197"/>
      <c r="AC7" s="197"/>
      <c r="AD7" s="198" t="s">
        <v>39</v>
      </c>
      <c r="AE7" s="199"/>
      <c r="AF7" s="151" t="s">
        <v>40</v>
      </c>
      <c r="AG7" s="152"/>
      <c r="AH7" s="152"/>
      <c r="AI7" s="152"/>
      <c r="AJ7" s="152"/>
      <c r="AK7" s="152"/>
      <c r="AL7" s="152"/>
      <c r="AM7" s="152"/>
      <c r="AN7" s="152"/>
      <c r="AO7" s="152"/>
      <c r="AP7" s="152"/>
      <c r="AQ7" s="152"/>
      <c r="AR7" s="152"/>
      <c r="AS7" s="152"/>
      <c r="AT7" s="152"/>
      <c r="AU7" s="18" t="s">
        <v>41</v>
      </c>
      <c r="AV7" s="19"/>
      <c r="AW7" s="175" t="s">
        <v>42</v>
      </c>
      <c r="AX7" s="175"/>
      <c r="AY7" s="175"/>
      <c r="AZ7" s="175"/>
      <c r="BA7" s="175"/>
      <c r="BB7" s="20"/>
      <c r="BC7" s="20"/>
      <c r="BD7" s="21"/>
      <c r="BE7" s="176" t="s">
        <v>43</v>
      </c>
      <c r="BF7" s="177"/>
      <c r="BG7" s="177"/>
      <c r="BH7" s="177"/>
      <c r="BI7" s="178"/>
      <c r="BJ7" s="179" t="s">
        <v>44</v>
      </c>
      <c r="BK7" s="177"/>
      <c r="BL7" s="177"/>
      <c r="BM7" s="177"/>
      <c r="BN7" s="177"/>
      <c r="BO7" s="177"/>
      <c r="BP7" s="177"/>
      <c r="BQ7" s="180"/>
      <c r="BR7" s="207"/>
      <c r="BS7" s="208"/>
      <c r="BT7" s="181"/>
      <c r="BU7" s="182"/>
      <c r="BV7" s="182"/>
      <c r="BW7" s="182"/>
      <c r="BX7" s="182"/>
      <c r="BY7" s="183"/>
      <c r="BZ7" s="132"/>
      <c r="CA7" s="133"/>
      <c r="CB7" s="133"/>
      <c r="CC7" s="133"/>
      <c r="CD7" s="134"/>
      <c r="CE7" s="138"/>
      <c r="CF7" s="139"/>
      <c r="CG7" s="139"/>
      <c r="CH7" s="139"/>
      <c r="CI7" s="139"/>
      <c r="CJ7" s="139"/>
      <c r="CK7" s="139"/>
      <c r="CL7" s="139"/>
      <c r="CM7" s="139"/>
      <c r="CN7" s="139"/>
      <c r="CO7" s="139"/>
      <c r="CP7" s="139"/>
      <c r="CQ7" s="139"/>
      <c r="CR7" s="139"/>
      <c r="CS7" s="139"/>
      <c r="CT7" s="139"/>
      <c r="CU7" s="139"/>
      <c r="CV7" s="140"/>
    </row>
    <row r="8" spans="1:100" ht="13.8" thickBot="1" x14ac:dyDescent="0.25">
      <c r="A8" s="223"/>
      <c r="B8" s="224"/>
      <c r="C8" s="224"/>
      <c r="D8" s="224"/>
      <c r="E8" s="224"/>
      <c r="F8" s="224"/>
      <c r="G8" s="225"/>
      <c r="I8" s="144" t="s">
        <v>45</v>
      </c>
      <c r="J8" s="145"/>
      <c r="K8" s="145"/>
      <c r="L8" s="145"/>
      <c r="M8" s="145"/>
      <c r="N8" s="145"/>
      <c r="O8" s="145"/>
      <c r="P8" s="145"/>
      <c r="Q8" s="145"/>
      <c r="R8" s="145"/>
      <c r="S8" s="145"/>
      <c r="T8" s="145"/>
      <c r="U8" s="145"/>
      <c r="V8" s="145"/>
      <c r="W8" s="145"/>
      <c r="X8" s="145"/>
      <c r="Y8" s="145"/>
      <c r="Z8" s="145"/>
      <c r="AA8" s="145"/>
      <c r="AB8" s="145"/>
      <c r="AC8" s="145"/>
      <c r="AD8" s="145"/>
      <c r="AE8" s="146"/>
      <c r="AF8" s="147" t="s">
        <v>89</v>
      </c>
      <c r="AG8" s="148"/>
      <c r="AH8" s="148"/>
      <c r="AI8" s="148"/>
      <c r="AJ8" s="148"/>
      <c r="AK8" s="148"/>
      <c r="AL8" s="148"/>
      <c r="AM8" s="148"/>
      <c r="AN8" s="148"/>
      <c r="AO8" s="148"/>
      <c r="AP8" s="145"/>
      <c r="AQ8" s="145"/>
      <c r="AR8" s="145"/>
      <c r="AS8" s="145"/>
      <c r="AT8" s="145"/>
      <c r="AU8" s="146"/>
      <c r="AV8" s="151" t="s">
        <v>46</v>
      </c>
      <c r="AW8" s="152"/>
      <c r="AX8" s="152"/>
      <c r="AY8" s="152"/>
      <c r="AZ8" s="152"/>
      <c r="BA8" s="152"/>
      <c r="BB8" s="152"/>
      <c r="BC8" s="152"/>
      <c r="BD8" s="153"/>
      <c r="BE8" s="154"/>
      <c r="BF8" s="155"/>
      <c r="BG8" s="155"/>
      <c r="BH8" s="155"/>
      <c r="BI8" s="156"/>
      <c r="BJ8" s="160"/>
      <c r="BK8" s="161"/>
      <c r="BL8" s="161"/>
      <c r="BM8" s="161"/>
      <c r="BN8" s="161"/>
      <c r="BO8" s="161"/>
      <c r="BP8" s="161"/>
      <c r="BQ8" s="162"/>
      <c r="BR8" s="209"/>
      <c r="BS8" s="210"/>
      <c r="BT8" s="184"/>
      <c r="BU8" s="185"/>
      <c r="BV8" s="185"/>
      <c r="BW8" s="185"/>
      <c r="BX8" s="185"/>
      <c r="BY8" s="186"/>
      <c r="BZ8" s="135"/>
      <c r="CA8" s="136"/>
      <c r="CB8" s="136"/>
      <c r="CC8" s="136"/>
      <c r="CD8" s="137"/>
      <c r="CE8" s="138"/>
      <c r="CF8" s="139"/>
      <c r="CG8" s="139"/>
      <c r="CH8" s="139"/>
      <c r="CI8" s="139"/>
      <c r="CJ8" s="139"/>
      <c r="CK8" s="139"/>
      <c r="CL8" s="139"/>
      <c r="CM8" s="139"/>
      <c r="CN8" s="139"/>
      <c r="CO8" s="139"/>
      <c r="CP8" s="139"/>
      <c r="CQ8" s="139"/>
      <c r="CR8" s="139"/>
      <c r="CS8" s="139"/>
      <c r="CT8" s="139"/>
      <c r="CU8" s="139"/>
      <c r="CV8" s="140"/>
    </row>
    <row r="9" spans="1:100" ht="13.8" thickTop="1" x14ac:dyDescent="0.2">
      <c r="I9" s="166"/>
      <c r="J9" s="167"/>
      <c r="K9" s="167"/>
      <c r="L9" s="167"/>
      <c r="M9" s="167"/>
      <c r="N9" s="167"/>
      <c r="O9" s="167"/>
      <c r="P9" s="167"/>
      <c r="Q9" s="167"/>
      <c r="R9" s="167"/>
      <c r="S9" s="167"/>
      <c r="T9" s="167"/>
      <c r="U9" s="167"/>
      <c r="V9" s="167"/>
      <c r="W9" s="167"/>
      <c r="X9" s="167"/>
      <c r="Y9" s="167"/>
      <c r="Z9" s="167"/>
      <c r="AA9" s="167"/>
      <c r="AB9" s="167"/>
      <c r="AC9" s="167"/>
      <c r="AD9" s="167"/>
      <c r="AE9" s="168"/>
      <c r="AF9" s="147"/>
      <c r="AG9" s="148"/>
      <c r="AH9" s="148"/>
      <c r="AI9" s="148"/>
      <c r="AJ9" s="148"/>
      <c r="AK9" s="148"/>
      <c r="AL9" s="148"/>
      <c r="AM9" s="148"/>
      <c r="AN9" s="148"/>
      <c r="AO9" s="148"/>
      <c r="AP9" s="172" t="s">
        <v>47</v>
      </c>
      <c r="AQ9" s="173"/>
      <c r="AR9" s="173"/>
      <c r="AS9" s="173"/>
      <c r="AT9" s="173"/>
      <c r="AU9" s="174"/>
      <c r="AV9" s="22"/>
      <c r="AW9" s="145" t="s">
        <v>48</v>
      </c>
      <c r="AX9" s="145"/>
      <c r="AY9" s="145"/>
      <c r="AZ9" s="145"/>
      <c r="BA9" s="145"/>
      <c r="BB9" s="22"/>
      <c r="BE9" s="154"/>
      <c r="BF9" s="155"/>
      <c r="BG9" s="155"/>
      <c r="BH9" s="155"/>
      <c r="BI9" s="156"/>
      <c r="BJ9" s="160"/>
      <c r="BK9" s="161"/>
      <c r="BL9" s="161"/>
      <c r="BM9" s="161"/>
      <c r="BN9" s="161"/>
      <c r="BO9" s="161"/>
      <c r="BP9" s="161"/>
      <c r="BQ9" s="162"/>
      <c r="BR9" s="187" t="s">
        <v>49</v>
      </c>
      <c r="BS9" s="118"/>
      <c r="BT9" s="118"/>
      <c r="BU9" s="118"/>
      <c r="BV9" s="118"/>
      <c r="BW9" s="118"/>
      <c r="BX9" s="118"/>
      <c r="BY9" s="119"/>
      <c r="BZ9" s="122" t="s">
        <v>50</v>
      </c>
      <c r="CA9" s="123"/>
      <c r="CB9" s="123"/>
      <c r="CC9" s="123"/>
      <c r="CD9" s="124"/>
      <c r="CE9" s="138"/>
      <c r="CF9" s="139"/>
      <c r="CG9" s="139"/>
      <c r="CH9" s="139"/>
      <c r="CI9" s="139"/>
      <c r="CJ9" s="139"/>
      <c r="CK9" s="139"/>
      <c r="CL9" s="139"/>
      <c r="CM9" s="139"/>
      <c r="CN9" s="139"/>
      <c r="CO9" s="139"/>
      <c r="CP9" s="139"/>
      <c r="CQ9" s="139"/>
      <c r="CR9" s="139"/>
      <c r="CS9" s="139"/>
      <c r="CT9" s="139"/>
      <c r="CU9" s="139"/>
      <c r="CV9" s="140"/>
    </row>
    <row r="10" spans="1:100" ht="26.4" thickBot="1" x14ac:dyDescent="0.25">
      <c r="I10" s="169"/>
      <c r="J10" s="170"/>
      <c r="K10" s="170"/>
      <c r="L10" s="170"/>
      <c r="M10" s="170"/>
      <c r="N10" s="170"/>
      <c r="O10" s="170"/>
      <c r="P10" s="170"/>
      <c r="Q10" s="170"/>
      <c r="R10" s="170"/>
      <c r="S10" s="170"/>
      <c r="T10" s="170"/>
      <c r="U10" s="170"/>
      <c r="V10" s="170"/>
      <c r="W10" s="170"/>
      <c r="X10" s="170"/>
      <c r="Y10" s="170"/>
      <c r="Z10" s="170"/>
      <c r="AA10" s="170"/>
      <c r="AB10" s="170"/>
      <c r="AC10" s="170"/>
      <c r="AD10" s="170"/>
      <c r="AE10" s="171"/>
      <c r="AF10" s="149"/>
      <c r="AG10" s="150"/>
      <c r="AH10" s="150"/>
      <c r="AI10" s="150"/>
      <c r="AJ10" s="150"/>
      <c r="AK10" s="150"/>
      <c r="AL10" s="150"/>
      <c r="AM10" s="150"/>
      <c r="AN10" s="150"/>
      <c r="AO10" s="150"/>
      <c r="AP10" s="125">
        <f>IF(町田①!AF8="",0,町田①!AF8) + IF(町田②!AF8="",0,町田②!AF8) + IF(八王子①!AF8="",0,八王子①!AF8) + IF(八王子②!AF8="",0,八王子②!AF8) + IF(八王子③!AF8="",0,八王子③!AF8) + IF(さいたま①!AF8="",0,さいたま①!AF8) + IF(さいたま②!AF8="",0,さいたま②!AF8) + IF(所沢①!AF8="",0,所沢①!AF8) + IF(所沢②!AF8="",0,所沢②!AF8) + IF(所沢③!AF8="",0,所沢③!AF8)</f>
        <v>0</v>
      </c>
      <c r="AQ10" s="126"/>
      <c r="AR10" s="126"/>
      <c r="AS10" s="126"/>
      <c r="AT10" s="126"/>
      <c r="AU10" s="127"/>
      <c r="AV10" s="23"/>
      <c r="AW10" s="9" t="s">
        <v>51</v>
      </c>
      <c r="AX10" s="9"/>
      <c r="AY10" s="9"/>
      <c r="AZ10" s="23"/>
      <c r="BA10" s="128" t="s">
        <v>52</v>
      </c>
      <c r="BB10" s="128"/>
      <c r="BC10" s="128"/>
      <c r="BD10" s="24"/>
      <c r="BE10" s="157"/>
      <c r="BF10" s="158"/>
      <c r="BG10" s="158"/>
      <c r="BH10" s="158"/>
      <c r="BI10" s="159"/>
      <c r="BJ10" s="163"/>
      <c r="BK10" s="164"/>
      <c r="BL10" s="164"/>
      <c r="BM10" s="164"/>
      <c r="BN10" s="164"/>
      <c r="BO10" s="164"/>
      <c r="BP10" s="164"/>
      <c r="BQ10" s="165"/>
      <c r="BR10" s="188"/>
      <c r="BS10" s="120"/>
      <c r="BT10" s="120"/>
      <c r="BU10" s="120"/>
      <c r="BV10" s="120"/>
      <c r="BW10" s="120"/>
      <c r="BX10" s="120"/>
      <c r="BY10" s="121"/>
      <c r="BZ10" s="129"/>
      <c r="CA10" s="130"/>
      <c r="CB10" s="130"/>
      <c r="CC10" s="130"/>
      <c r="CD10" s="131"/>
      <c r="CE10" s="141"/>
      <c r="CF10" s="142"/>
      <c r="CG10" s="142"/>
      <c r="CH10" s="142"/>
      <c r="CI10" s="142"/>
      <c r="CJ10" s="142"/>
      <c r="CK10" s="142"/>
      <c r="CL10" s="142"/>
      <c r="CM10" s="142"/>
      <c r="CN10" s="142"/>
      <c r="CO10" s="142"/>
      <c r="CP10" s="142"/>
      <c r="CQ10" s="142"/>
      <c r="CR10" s="142"/>
      <c r="CS10" s="142"/>
      <c r="CT10" s="142"/>
      <c r="CU10" s="142"/>
      <c r="CV10" s="143"/>
    </row>
    <row r="11" spans="1:100" ht="14.25" customHeight="1" thickTop="1" x14ac:dyDescent="0.2"/>
    <row r="34" spans="26:54" ht="13.8" thickBot="1" x14ac:dyDescent="0.25"/>
    <row r="35" spans="26:54" x14ac:dyDescent="0.2">
      <c r="Z35" s="261" t="s">
        <v>91</v>
      </c>
      <c r="AA35" s="261"/>
      <c r="AB35" s="261"/>
      <c r="AC35" s="261"/>
      <c r="AD35" s="261"/>
      <c r="AE35" s="261"/>
      <c r="AF35" s="262"/>
      <c r="AG35" s="252" t="s">
        <v>92</v>
      </c>
      <c r="AH35" s="253"/>
      <c r="AI35" s="253"/>
      <c r="AJ35" s="253"/>
      <c r="AK35" s="253"/>
      <c r="AL35" s="253"/>
      <c r="AM35" s="253"/>
      <c r="AN35" s="253"/>
      <c r="AO35" s="253"/>
      <c r="AP35" s="253"/>
      <c r="AQ35" s="253"/>
      <c r="AR35" s="253"/>
      <c r="AS35" s="253"/>
      <c r="AT35" s="253"/>
      <c r="AU35" s="254"/>
      <c r="AY35" s="6" t="s">
        <v>143</v>
      </c>
      <c r="AZ35" s="6" t="s">
        <v>144</v>
      </c>
      <c r="BA35" s="6" t="s">
        <v>145</v>
      </c>
      <c r="BB35" s="6" t="s">
        <v>146</v>
      </c>
    </row>
    <row r="36" spans="26:54" x14ac:dyDescent="0.2">
      <c r="Z36" s="261"/>
      <c r="AA36" s="261"/>
      <c r="AB36" s="261"/>
      <c r="AC36" s="261"/>
      <c r="AD36" s="261"/>
      <c r="AE36" s="261"/>
      <c r="AF36" s="262"/>
      <c r="AG36" s="255"/>
      <c r="AH36" s="256"/>
      <c r="AI36" s="256"/>
      <c r="AJ36" s="256"/>
      <c r="AK36" s="256"/>
      <c r="AL36" s="256"/>
      <c r="AM36" s="256"/>
      <c r="AN36" s="256"/>
      <c r="AO36" s="256"/>
      <c r="AP36" s="256"/>
      <c r="AQ36" s="256"/>
      <c r="AR36" s="256"/>
      <c r="AS36" s="256"/>
      <c r="AT36" s="256"/>
      <c r="AU36" s="257"/>
      <c r="AY36" s="6" t="s">
        <v>147</v>
      </c>
      <c r="AZ36" s="6" t="s">
        <v>148</v>
      </c>
      <c r="BA36" s="6" t="s">
        <v>149</v>
      </c>
      <c r="BB36" s="6" t="s">
        <v>150</v>
      </c>
    </row>
    <row r="37" spans="26:54" ht="13.8" thickBot="1" x14ac:dyDescent="0.25">
      <c r="Z37" s="261"/>
      <c r="AA37" s="261"/>
      <c r="AB37" s="261"/>
      <c r="AC37" s="261"/>
      <c r="AD37" s="261"/>
      <c r="AE37" s="261"/>
      <c r="AF37" s="262"/>
      <c r="AG37" s="258"/>
      <c r="AH37" s="259"/>
      <c r="AI37" s="259"/>
      <c r="AJ37" s="259"/>
      <c r="AK37" s="259"/>
      <c r="AL37" s="259"/>
      <c r="AM37" s="259"/>
      <c r="AN37" s="259"/>
      <c r="AO37" s="259"/>
      <c r="AP37" s="259"/>
      <c r="AQ37" s="259"/>
      <c r="AR37" s="259"/>
      <c r="AS37" s="259"/>
      <c r="AT37" s="259"/>
      <c r="AU37" s="260"/>
      <c r="AY37" s="6" t="s">
        <v>152</v>
      </c>
      <c r="AZ37" s="6" t="s">
        <v>153</v>
      </c>
      <c r="BA37" s="6" t="s">
        <v>154</v>
      </c>
      <c r="BB37" s="6" t="s">
        <v>155</v>
      </c>
    </row>
    <row r="38" spans="26:54" x14ac:dyDescent="0.2">
      <c r="AY38" s="6" t="s">
        <v>2254</v>
      </c>
      <c r="AZ38" s="6" t="s">
        <v>2255</v>
      </c>
      <c r="BA38" s="6" t="s">
        <v>2256</v>
      </c>
      <c r="BB38" s="6" t="s">
        <v>2257</v>
      </c>
    </row>
    <row r="39" spans="26:54" x14ac:dyDescent="0.2">
      <c r="AY39" s="6" t="s">
        <v>92</v>
      </c>
    </row>
  </sheetData>
  <mergeCells count="69">
    <mergeCell ref="AG35:AU37"/>
    <mergeCell ref="Z35:AF37"/>
    <mergeCell ref="A1:S2"/>
    <mergeCell ref="U1:CD2"/>
    <mergeCell ref="CE1:CV2"/>
    <mergeCell ref="I3:Q3"/>
    <mergeCell ref="BE3:BQ3"/>
    <mergeCell ref="BR3:CD3"/>
    <mergeCell ref="CE3:CV3"/>
    <mergeCell ref="BN5:BQ5"/>
    <mergeCell ref="A4:G4"/>
    <mergeCell ref="I4:Y4"/>
    <mergeCell ref="Z4:AE4"/>
    <mergeCell ref="AF4:AN4"/>
    <mergeCell ref="AO4:AU4"/>
    <mergeCell ref="AV4:BD4"/>
    <mergeCell ref="CE4:CH5"/>
    <mergeCell ref="CI4:CS5"/>
    <mergeCell ref="CT4:CV5"/>
    <mergeCell ref="A5:G8"/>
    <mergeCell ref="I5:AE6"/>
    <mergeCell ref="AF5:AN6"/>
    <mergeCell ref="AO5:AU6"/>
    <mergeCell ref="AV5:AW5"/>
    <mergeCell ref="AX5:BC5"/>
    <mergeCell ref="BF5:BK5"/>
    <mergeCell ref="BE4:BL4"/>
    <mergeCell ref="BN4:BQ4"/>
    <mergeCell ref="BR4:BS5"/>
    <mergeCell ref="BT4:BW5"/>
    <mergeCell ref="BX4:BZ5"/>
    <mergeCell ref="CA4:CD5"/>
    <mergeCell ref="BZ6:CD6"/>
    <mergeCell ref="CE6:CV6"/>
    <mergeCell ref="I7:J7"/>
    <mergeCell ref="K7:M7"/>
    <mergeCell ref="O7:Q7"/>
    <mergeCell ref="S7:V7"/>
    <mergeCell ref="W7:Y7"/>
    <mergeCell ref="Z7:AC7"/>
    <mergeCell ref="AD7:AE7"/>
    <mergeCell ref="AF7:AT7"/>
    <mergeCell ref="AV6:AW6"/>
    <mergeCell ref="AX6:BC6"/>
    <mergeCell ref="BF6:BI6"/>
    <mergeCell ref="BJ6:BP6"/>
    <mergeCell ref="BR6:BS8"/>
    <mergeCell ref="BT6:BY6"/>
    <mergeCell ref="BZ7:CD8"/>
    <mergeCell ref="CE7:CV10"/>
    <mergeCell ref="I8:AE8"/>
    <mergeCell ref="AF8:AO10"/>
    <mergeCell ref="AP8:AU8"/>
    <mergeCell ref="AV8:BD8"/>
    <mergeCell ref="BE8:BI10"/>
    <mergeCell ref="BJ8:BQ10"/>
    <mergeCell ref="I9:AE10"/>
    <mergeCell ref="AP9:AU9"/>
    <mergeCell ref="AW7:BA7"/>
    <mergeCell ref="BE7:BI7"/>
    <mergeCell ref="BJ7:BQ7"/>
    <mergeCell ref="BT7:BY8"/>
    <mergeCell ref="AW9:BA9"/>
    <mergeCell ref="BR9:BS10"/>
    <mergeCell ref="BT9:BY10"/>
    <mergeCell ref="BZ9:CD9"/>
    <mergeCell ref="AP10:AU10"/>
    <mergeCell ref="BA10:BC10"/>
    <mergeCell ref="BZ10:CD10"/>
  </mergeCells>
  <phoneticPr fontId="1"/>
  <conditionalFormatting sqref="AF8:AO10">
    <cfRule type="cellIs" dxfId="193" priority="11" stopIfTrue="1" operator="equal">
      <formula>0</formula>
    </cfRule>
  </conditionalFormatting>
  <conditionalFormatting sqref="AP10:AU10">
    <cfRule type="cellIs" dxfId="192" priority="13" stopIfTrue="1" operator="equal">
      <formula>0</formula>
    </cfRule>
  </conditionalFormatting>
  <dataValidations count="3">
    <dataValidation type="list" allowBlank="1" showInputMessage="1" showErrorMessage="1" sqref="U1:CD2" xr:uid="{00000000-0002-0000-0200-000000000000}">
      <formula1>"お世話になっております。折込チラシ申込書を送付させていただきます。宜しくお願い申し上げます。,チラシ直納の場合は地域新聞社千葉配送センター（千葉県八千代市島田台981-1）まで、お願い致します。, "</formula1>
    </dataValidation>
    <dataValidation type="list" allowBlank="1" showInputMessage="1" showErrorMessage="1" sqref="AZ3 A5:G8" xr:uid="{00000000-0002-0000-0200-000001000000}">
      <formula1>$AV$3:$AZ$3</formula1>
    </dataValidation>
    <dataValidation type="list" allowBlank="1" showInputMessage="1" showErrorMessage="1" sqref="AG35:AU37" xr:uid="{00000000-0002-0000-0200-000002000000}">
      <formula1>AY35:AY39</formula1>
    </dataValidation>
  </dataValidations>
  <pageMargins left="0.78740157480314965" right="0.39370078740157483" top="0.39370078740157483" bottom="0.35433070866141736" header="0.51181102362204722" footer="0.51181102362204722"/>
  <pageSetup paperSize="8"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47</xdr:col>
                    <xdr:colOff>0</xdr:colOff>
                    <xdr:row>7</xdr:row>
                    <xdr:rowOff>0</xdr:rowOff>
                  </from>
                  <to>
                    <xdr:col>56</xdr:col>
                    <xdr:colOff>0</xdr:colOff>
                    <xdr:row>10</xdr:row>
                    <xdr:rowOff>22860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47</xdr:col>
                    <xdr:colOff>7620</xdr:colOff>
                    <xdr:row>8</xdr:row>
                    <xdr:rowOff>7620</xdr:rowOff>
                  </from>
                  <to>
                    <xdr:col>51</xdr:col>
                    <xdr:colOff>38100</xdr:colOff>
                    <xdr:row>9</xdr:row>
                    <xdr:rowOff>22860</xdr:rowOff>
                  </to>
                </anchor>
              </controlPr>
            </control>
          </mc:Choice>
        </mc:AlternateContent>
        <mc:AlternateContent xmlns:mc="http://schemas.openxmlformats.org/markup-compatibility/2006">
          <mc:Choice Requires="x14">
            <control shapeId="23555" r:id="rId6" name="Option Button 3">
              <controlPr defaultSize="0" autoFill="0" autoLine="0" autoPict="0">
                <anchor moveWithCells="1">
                  <from>
                    <xdr:col>47</xdr:col>
                    <xdr:colOff>7620</xdr:colOff>
                    <xdr:row>9</xdr:row>
                    <xdr:rowOff>68580</xdr:rowOff>
                  </from>
                  <to>
                    <xdr:col>49</xdr:col>
                    <xdr:colOff>152400</xdr:colOff>
                    <xdr:row>9</xdr:row>
                    <xdr:rowOff>274320</xdr:rowOff>
                  </to>
                </anchor>
              </controlPr>
            </control>
          </mc:Choice>
        </mc:AlternateContent>
        <mc:AlternateContent xmlns:mc="http://schemas.openxmlformats.org/markup-compatibility/2006">
          <mc:Choice Requires="x14">
            <control shapeId="23556" r:id="rId7" name="Option Button 4">
              <controlPr defaultSize="0" autoFill="0" autoLine="0" autoPict="0">
                <anchor moveWithCells="1">
                  <from>
                    <xdr:col>51</xdr:col>
                    <xdr:colOff>7620</xdr:colOff>
                    <xdr:row>9</xdr:row>
                    <xdr:rowOff>68580</xdr:rowOff>
                  </from>
                  <to>
                    <xdr:col>54</xdr:col>
                    <xdr:colOff>106680</xdr:colOff>
                    <xdr:row>9</xdr:row>
                    <xdr:rowOff>274320</xdr:rowOff>
                  </to>
                </anchor>
              </controlPr>
            </control>
          </mc:Choice>
        </mc:AlternateContent>
        <mc:AlternateContent xmlns:mc="http://schemas.openxmlformats.org/markup-compatibility/2006">
          <mc:Choice Requires="x14">
            <control shapeId="23557" r:id="rId8" name="Group Box 5">
              <controlPr defaultSize="0" autoFill="0" autoPict="0">
                <anchor moveWithCells="1">
                  <from>
                    <xdr:col>56</xdr:col>
                    <xdr:colOff>0</xdr:colOff>
                    <xdr:row>3</xdr:row>
                    <xdr:rowOff>0</xdr:rowOff>
                  </from>
                  <to>
                    <xdr:col>69</xdr:col>
                    <xdr:colOff>0</xdr:colOff>
                    <xdr:row>10</xdr:row>
                    <xdr:rowOff>22860</xdr:rowOff>
                  </to>
                </anchor>
              </controlPr>
            </control>
          </mc:Choice>
        </mc:AlternateContent>
        <mc:AlternateContent xmlns:mc="http://schemas.openxmlformats.org/markup-compatibility/2006">
          <mc:Choice Requires="x14">
            <control shapeId="23558" r:id="rId9" name="Option Button 6">
              <controlPr defaultSize="0" autoFill="0" autoLine="0" autoPict="0">
                <anchor moveWithCells="1">
                  <from>
                    <xdr:col>64</xdr:col>
                    <xdr:colOff>22860</xdr:colOff>
                    <xdr:row>3</xdr:row>
                    <xdr:rowOff>0</xdr:rowOff>
                  </from>
                  <to>
                    <xdr:col>68</xdr:col>
                    <xdr:colOff>38100</xdr:colOff>
                    <xdr:row>4</xdr:row>
                    <xdr:rowOff>22860</xdr:rowOff>
                  </to>
                </anchor>
              </controlPr>
            </control>
          </mc:Choice>
        </mc:AlternateContent>
        <mc:AlternateContent xmlns:mc="http://schemas.openxmlformats.org/markup-compatibility/2006">
          <mc:Choice Requires="x14">
            <control shapeId="23559" r:id="rId10" name="Option Button 7">
              <controlPr defaultSize="0" autoFill="0" autoLine="0" autoPict="0">
                <anchor moveWithCells="1">
                  <from>
                    <xdr:col>56</xdr:col>
                    <xdr:colOff>30480</xdr:colOff>
                    <xdr:row>4</xdr:row>
                    <xdr:rowOff>7620</xdr:rowOff>
                  </from>
                  <to>
                    <xdr:col>59</xdr:col>
                    <xdr:colOff>175260</xdr:colOff>
                    <xdr:row>5</xdr:row>
                    <xdr:rowOff>0</xdr:rowOff>
                  </to>
                </anchor>
              </controlPr>
            </control>
          </mc:Choice>
        </mc:AlternateContent>
        <mc:AlternateContent xmlns:mc="http://schemas.openxmlformats.org/markup-compatibility/2006">
          <mc:Choice Requires="x14">
            <control shapeId="23561" r:id="rId11" name="Option Button 9">
              <controlPr defaultSize="0" autoFill="0" autoLine="0" autoPict="0">
                <anchor moveWithCells="1">
                  <from>
                    <xdr:col>64</xdr:col>
                    <xdr:colOff>7620</xdr:colOff>
                    <xdr:row>3</xdr:row>
                    <xdr:rowOff>160020</xdr:rowOff>
                  </from>
                  <to>
                    <xdr:col>67</xdr:col>
                    <xdr:colOff>0</xdr:colOff>
                    <xdr:row>4</xdr:row>
                    <xdr:rowOff>213360</xdr:rowOff>
                  </to>
                </anchor>
              </controlPr>
            </control>
          </mc:Choice>
        </mc:AlternateContent>
        <mc:AlternateContent xmlns:mc="http://schemas.openxmlformats.org/markup-compatibility/2006">
          <mc:Choice Requires="x14">
            <control shapeId="23562" r:id="rId12" name="Check Box 10">
              <controlPr defaultSize="0" autoFill="0" autoLine="0" autoPict="0">
                <anchor moveWithCells="1">
                  <from>
                    <xdr:col>47</xdr:col>
                    <xdr:colOff>7620</xdr:colOff>
                    <xdr:row>6</xdr:row>
                    <xdr:rowOff>22860</xdr:rowOff>
                  </from>
                  <to>
                    <xdr:col>50</xdr:col>
                    <xdr:colOff>106680</xdr:colOff>
                    <xdr:row>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8687-9998-4A37-BAC5-30ED843209A6}">
  <sheetPr>
    <pageSetUpPr fitToPage="1"/>
  </sheetPr>
  <dimension ref="A1:CX113"/>
  <sheetViews>
    <sheetView showGridLines="0" tabSelected="1" zoomScale="55" zoomScaleNormal="55" workbookViewId="0">
      <selection sqref="A1:BE2"/>
    </sheetView>
  </sheetViews>
  <sheetFormatPr defaultColWidth="9" defaultRowHeight="13.2" x14ac:dyDescent="0.2"/>
  <cols>
    <col min="1" max="102" width="2.5" style="84" customWidth="1"/>
    <col min="103" max="16384" width="9" style="84"/>
  </cols>
  <sheetData>
    <row r="1" spans="1:102" ht="18.75" customHeight="1" x14ac:dyDescent="0.4">
      <c r="A1" s="540" t="s">
        <v>156</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37"/>
      <c r="CG1" s="37"/>
      <c r="CH1" s="37"/>
      <c r="CI1" s="37"/>
      <c r="CJ1" s="37"/>
      <c r="CK1" s="37"/>
      <c r="CL1" s="37"/>
      <c r="CM1" s="37"/>
      <c r="CN1" s="37"/>
      <c r="CO1" s="37"/>
      <c r="CP1" s="37"/>
      <c r="CQ1" s="37"/>
      <c r="CR1" s="37"/>
      <c r="CS1" s="37"/>
      <c r="CT1" s="37"/>
      <c r="CU1" s="37"/>
      <c r="CV1" s="37"/>
    </row>
    <row r="2" spans="1:102" ht="20.25" customHeight="1" x14ac:dyDescent="0.4">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37"/>
      <c r="CF2" s="37"/>
      <c r="CG2" s="37"/>
      <c r="CH2" s="37"/>
      <c r="CI2" s="37"/>
      <c r="CJ2" s="37"/>
      <c r="CK2" s="37"/>
      <c r="CL2" s="37"/>
      <c r="CM2" s="37"/>
      <c r="CN2" s="37"/>
      <c r="CO2" s="37"/>
      <c r="CP2" s="37"/>
      <c r="CQ2" s="37"/>
      <c r="CR2" s="37"/>
      <c r="CS2" s="37"/>
      <c r="CT2" s="37"/>
      <c r="CU2" s="37"/>
      <c r="CV2" s="37"/>
    </row>
    <row r="3" spans="1:102" ht="14.25" customHeight="1" thickBot="1" x14ac:dyDescent="0.25">
      <c r="A3" s="38"/>
      <c r="B3" s="38"/>
      <c r="C3" s="38"/>
      <c r="D3" s="38"/>
      <c r="E3" s="38"/>
      <c r="F3" s="38"/>
      <c r="G3" s="38"/>
      <c r="H3" s="98"/>
      <c r="I3" s="541" t="s">
        <v>14</v>
      </c>
      <c r="J3" s="541"/>
      <c r="K3" s="541"/>
      <c r="L3" s="541"/>
      <c r="M3" s="541"/>
      <c r="N3" s="541"/>
      <c r="O3" s="541"/>
      <c r="P3" s="541"/>
      <c r="Q3" s="541"/>
      <c r="R3" s="38"/>
      <c r="S3" s="3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10">
        <f>IF(CEILING(CJ4-1,7)-1&lt;CJ4,"",CEILING(CJ4-1,7))</f>
        <v>43834</v>
      </c>
      <c r="AW3" s="10">
        <f>IF(AV3="",CEILING(CJ4-1,7)+6,AV3+6+7)</f>
        <v>43847</v>
      </c>
      <c r="AX3" s="10">
        <f>AW3+7</f>
        <v>43854</v>
      </c>
      <c r="AY3" s="10">
        <f>AX3+7</f>
        <v>43861</v>
      </c>
      <c r="AZ3" s="10"/>
      <c r="BA3" s="56" t="b">
        <f>IF(ヘッダ入力!BA3="","",ヘッダ入力!BA3)</f>
        <v>0</v>
      </c>
      <c r="BB3" s="50">
        <f>IF(ヘッダ入力!BB3="","",ヘッダ入力!BB3)</f>
        <v>0</v>
      </c>
      <c r="BC3" s="50">
        <f>IF(ヘッダ入力!BC3="","",ヘッダ入力!BC3)</f>
        <v>0</v>
      </c>
      <c r="BE3" s="542" t="s">
        <v>15</v>
      </c>
      <c r="BF3" s="542"/>
      <c r="BG3" s="542"/>
      <c r="BH3" s="542"/>
      <c r="BI3" s="542"/>
      <c r="BJ3" s="542"/>
      <c r="BK3" s="542"/>
      <c r="BL3" s="542"/>
      <c r="BM3" s="542"/>
      <c r="BN3" s="542"/>
      <c r="BO3" s="542"/>
      <c r="BP3" s="542"/>
      <c r="BQ3" s="542"/>
      <c r="BR3" s="98"/>
      <c r="BS3" s="98"/>
      <c r="BT3" s="98"/>
      <c r="BU3" s="98"/>
      <c r="BV3" s="98"/>
      <c r="BW3" s="98"/>
      <c r="BX3" s="98"/>
      <c r="BY3" s="98"/>
      <c r="BZ3" s="98"/>
      <c r="CA3" s="98"/>
      <c r="CB3" s="98"/>
      <c r="CC3" s="98"/>
      <c r="CD3" s="98"/>
      <c r="CE3" s="98"/>
      <c r="CF3" s="40"/>
      <c r="CG3" s="40"/>
      <c r="CH3" s="40"/>
      <c r="CI3" s="40"/>
      <c r="CJ3" s="40"/>
      <c r="CK3" s="40"/>
      <c r="CL3" s="40"/>
      <c r="CM3" s="40"/>
      <c r="CN3" s="40"/>
      <c r="CO3" s="40"/>
      <c r="CP3" s="40"/>
      <c r="CQ3" s="40"/>
      <c r="CR3" s="40"/>
      <c r="CS3" s="40"/>
      <c r="CT3" s="40"/>
      <c r="CU3" s="40"/>
      <c r="CV3" s="40"/>
    </row>
    <row r="4" spans="1:102" ht="14.25" customHeight="1" thickTop="1" x14ac:dyDescent="0.2">
      <c r="A4" s="543" t="s">
        <v>17</v>
      </c>
      <c r="B4" s="544"/>
      <c r="C4" s="544"/>
      <c r="D4" s="544"/>
      <c r="E4" s="544"/>
      <c r="F4" s="544"/>
      <c r="G4" s="545"/>
      <c r="H4" s="98"/>
      <c r="I4" s="543" t="s">
        <v>18</v>
      </c>
      <c r="J4" s="544"/>
      <c r="K4" s="544"/>
      <c r="L4" s="544"/>
      <c r="M4" s="544"/>
      <c r="N4" s="544"/>
      <c r="O4" s="544"/>
      <c r="P4" s="544"/>
      <c r="Q4" s="544"/>
      <c r="R4" s="544"/>
      <c r="S4" s="544"/>
      <c r="T4" s="544"/>
      <c r="U4" s="544"/>
      <c r="V4" s="544"/>
      <c r="W4" s="544"/>
      <c r="X4" s="544"/>
      <c r="Y4" s="544"/>
      <c r="Z4" s="544"/>
      <c r="AA4" s="544"/>
      <c r="AB4" s="544"/>
      <c r="AC4" s="544"/>
      <c r="AD4" s="544"/>
      <c r="AE4" s="546"/>
      <c r="AF4" s="547" t="s">
        <v>19</v>
      </c>
      <c r="AG4" s="544"/>
      <c r="AH4" s="544"/>
      <c r="AI4" s="544"/>
      <c r="AJ4" s="544"/>
      <c r="AK4" s="544"/>
      <c r="AL4" s="544"/>
      <c r="AM4" s="544"/>
      <c r="AN4" s="546"/>
      <c r="AO4" s="547" t="s">
        <v>157</v>
      </c>
      <c r="AP4" s="544"/>
      <c r="AQ4" s="544"/>
      <c r="AR4" s="544"/>
      <c r="AS4" s="544"/>
      <c r="AT4" s="544"/>
      <c r="AU4" s="546"/>
      <c r="AV4" s="547" t="s">
        <v>21</v>
      </c>
      <c r="AW4" s="544"/>
      <c r="AX4" s="544"/>
      <c r="AY4" s="544"/>
      <c r="AZ4" s="544"/>
      <c r="BA4" s="544"/>
      <c r="BB4" s="544"/>
      <c r="BC4" s="544"/>
      <c r="BD4" s="545"/>
      <c r="BE4" s="548" t="s">
        <v>22</v>
      </c>
      <c r="BF4" s="549"/>
      <c r="BG4" s="549"/>
      <c r="BH4" s="549"/>
      <c r="BI4" s="549"/>
      <c r="BJ4" s="549"/>
      <c r="BK4" s="549"/>
      <c r="BL4" s="549"/>
      <c r="BM4" s="99" t="s">
        <v>23</v>
      </c>
      <c r="BN4" s="505" t="s">
        <v>24</v>
      </c>
      <c r="BO4" s="505"/>
      <c r="BP4" s="505"/>
      <c r="BQ4" s="506"/>
      <c r="BR4" s="507" t="s">
        <v>27</v>
      </c>
      <c r="BS4" s="508"/>
      <c r="BT4" s="508"/>
      <c r="BU4" s="508"/>
      <c r="BV4" s="511" t="s">
        <v>158</v>
      </c>
      <c r="BW4" s="511"/>
      <c r="BX4" s="511"/>
      <c r="BY4" s="511"/>
      <c r="BZ4" s="511"/>
      <c r="CA4" s="511"/>
      <c r="CB4" s="511"/>
      <c r="CC4" s="511"/>
      <c r="CD4" s="511"/>
      <c r="CE4" s="511"/>
      <c r="CF4" s="511"/>
      <c r="CG4" s="513" t="s">
        <v>28</v>
      </c>
      <c r="CH4" s="513"/>
      <c r="CI4" s="514"/>
      <c r="CJ4" s="517">
        <f>チラシ申込書CSV出力!A1</f>
        <v>43831</v>
      </c>
      <c r="CK4" s="518"/>
      <c r="CL4" s="518"/>
      <c r="CM4" s="518"/>
      <c r="CN4" s="518"/>
      <c r="CO4" s="518"/>
      <c r="CP4" s="518"/>
      <c r="CQ4" s="518"/>
      <c r="CR4" s="518"/>
      <c r="CS4" s="518"/>
      <c r="CT4" s="518"/>
      <c r="CU4" s="518"/>
      <c r="CV4" s="518"/>
    </row>
    <row r="5" spans="1:102" ht="17.25" customHeight="1" x14ac:dyDescent="0.2">
      <c r="A5" s="519" t="str">
        <f>IF(ヘッダ入力!A5="","",ヘッダ入力!A5)</f>
        <v/>
      </c>
      <c r="B5" s="520"/>
      <c r="C5" s="520"/>
      <c r="D5" s="520"/>
      <c r="E5" s="520"/>
      <c r="F5" s="520"/>
      <c r="G5" s="521"/>
      <c r="H5" s="98"/>
      <c r="I5" s="435" t="str">
        <f>IF(ヘッダ入力!I5="","",ヘッダ入力!I5)</f>
        <v/>
      </c>
      <c r="J5" s="436"/>
      <c r="K5" s="436"/>
      <c r="L5" s="436"/>
      <c r="M5" s="436"/>
      <c r="N5" s="436"/>
      <c r="O5" s="436"/>
      <c r="P5" s="436"/>
      <c r="Q5" s="436"/>
      <c r="R5" s="436"/>
      <c r="S5" s="436"/>
      <c r="T5" s="436"/>
      <c r="U5" s="436"/>
      <c r="V5" s="436"/>
      <c r="W5" s="436"/>
      <c r="X5" s="436"/>
      <c r="Y5" s="436"/>
      <c r="Z5" s="436"/>
      <c r="AA5" s="436"/>
      <c r="AB5" s="436"/>
      <c r="AC5" s="436"/>
      <c r="AD5" s="436"/>
      <c r="AE5" s="437"/>
      <c r="AF5" s="528" t="str">
        <f>IF(ヘッダ入力!AF5="","",ヘッダ入力!AF5)</f>
        <v/>
      </c>
      <c r="AG5" s="529"/>
      <c r="AH5" s="529"/>
      <c r="AI5" s="529"/>
      <c r="AJ5" s="529"/>
      <c r="AK5" s="529"/>
      <c r="AL5" s="529"/>
      <c r="AM5" s="529"/>
      <c r="AN5" s="530"/>
      <c r="AO5" s="534" t="str">
        <f>IF(ヘッダ入力!AO5="","",ヘッダ入力!AO5)</f>
        <v/>
      </c>
      <c r="AP5" s="535"/>
      <c r="AQ5" s="535"/>
      <c r="AR5" s="535"/>
      <c r="AS5" s="535"/>
      <c r="AT5" s="535"/>
      <c r="AU5" s="536"/>
      <c r="AV5" s="499" t="s">
        <v>29</v>
      </c>
      <c r="AW5" s="500"/>
      <c r="AX5" s="495" t="str">
        <f>IF(ヘッダ入力!AX5="","",ヘッダ入力!AX5)</f>
        <v/>
      </c>
      <c r="AY5" s="496"/>
      <c r="AZ5" s="496"/>
      <c r="BA5" s="496"/>
      <c r="BB5" s="496"/>
      <c r="BC5" s="496"/>
      <c r="BD5" s="98" t="s">
        <v>30</v>
      </c>
      <c r="BE5" s="41"/>
      <c r="BF5" s="497" t="s">
        <v>31</v>
      </c>
      <c r="BG5" s="497"/>
      <c r="BH5" s="497"/>
      <c r="BI5" s="497"/>
      <c r="BJ5" s="497"/>
      <c r="BK5" s="497"/>
      <c r="BL5" s="97"/>
      <c r="BM5" s="97"/>
      <c r="BN5" s="497" t="s">
        <v>159</v>
      </c>
      <c r="BO5" s="497"/>
      <c r="BP5" s="497"/>
      <c r="BQ5" s="498"/>
      <c r="BR5" s="509"/>
      <c r="BS5" s="510"/>
      <c r="BT5" s="510"/>
      <c r="BU5" s="510"/>
      <c r="BV5" s="512"/>
      <c r="BW5" s="512"/>
      <c r="BX5" s="512"/>
      <c r="BY5" s="512"/>
      <c r="BZ5" s="512"/>
      <c r="CA5" s="512"/>
      <c r="CB5" s="512"/>
      <c r="CC5" s="512"/>
      <c r="CD5" s="512"/>
      <c r="CE5" s="512"/>
      <c r="CF5" s="512"/>
      <c r="CG5" s="515"/>
      <c r="CH5" s="515"/>
      <c r="CI5" s="516"/>
      <c r="CJ5" s="517"/>
      <c r="CK5" s="518"/>
      <c r="CL5" s="518"/>
      <c r="CM5" s="518"/>
      <c r="CN5" s="518"/>
      <c r="CO5" s="518"/>
      <c r="CP5" s="518"/>
      <c r="CQ5" s="518"/>
      <c r="CR5" s="518"/>
      <c r="CS5" s="518"/>
      <c r="CT5" s="518"/>
      <c r="CU5" s="518"/>
      <c r="CV5" s="518"/>
    </row>
    <row r="6" spans="1:102" ht="17.25" customHeight="1" x14ac:dyDescent="0.2">
      <c r="A6" s="519"/>
      <c r="B6" s="520"/>
      <c r="C6" s="520"/>
      <c r="D6" s="520"/>
      <c r="E6" s="520"/>
      <c r="F6" s="520"/>
      <c r="G6" s="521"/>
      <c r="H6" s="98"/>
      <c r="I6" s="525"/>
      <c r="J6" s="526"/>
      <c r="K6" s="526"/>
      <c r="L6" s="526"/>
      <c r="M6" s="526"/>
      <c r="N6" s="526"/>
      <c r="O6" s="526"/>
      <c r="P6" s="526"/>
      <c r="Q6" s="526"/>
      <c r="R6" s="526"/>
      <c r="S6" s="526"/>
      <c r="T6" s="526"/>
      <c r="U6" s="526"/>
      <c r="V6" s="526"/>
      <c r="W6" s="526"/>
      <c r="X6" s="526"/>
      <c r="Y6" s="526"/>
      <c r="Z6" s="526"/>
      <c r="AA6" s="526"/>
      <c r="AB6" s="526"/>
      <c r="AC6" s="526"/>
      <c r="AD6" s="526"/>
      <c r="AE6" s="527"/>
      <c r="AF6" s="531"/>
      <c r="AG6" s="532"/>
      <c r="AH6" s="532"/>
      <c r="AI6" s="532"/>
      <c r="AJ6" s="532"/>
      <c r="AK6" s="532"/>
      <c r="AL6" s="532"/>
      <c r="AM6" s="532"/>
      <c r="AN6" s="533"/>
      <c r="AO6" s="537"/>
      <c r="AP6" s="538"/>
      <c r="AQ6" s="538"/>
      <c r="AR6" s="538"/>
      <c r="AS6" s="538"/>
      <c r="AT6" s="538"/>
      <c r="AU6" s="539"/>
      <c r="AV6" s="499" t="s">
        <v>29</v>
      </c>
      <c r="AW6" s="500"/>
      <c r="AX6" s="501" t="str">
        <f>IF(ヘッダ入力!AX6="","",ヘッダ入力!AX6)</f>
        <v/>
      </c>
      <c r="AY6" s="502"/>
      <c r="AZ6" s="502"/>
      <c r="BA6" s="502"/>
      <c r="BB6" s="502"/>
      <c r="BC6" s="502"/>
      <c r="BD6" s="98" t="s">
        <v>30</v>
      </c>
      <c r="BE6" s="42"/>
      <c r="BF6" s="503"/>
      <c r="BG6" s="503"/>
      <c r="BH6" s="503"/>
      <c r="BI6" s="503"/>
      <c r="BJ6" s="504"/>
      <c r="BK6" s="504"/>
      <c r="BL6" s="504"/>
      <c r="BM6" s="504"/>
      <c r="BN6" s="504"/>
      <c r="BO6" s="504"/>
      <c r="BP6" s="504"/>
      <c r="BQ6" s="43"/>
      <c r="BR6" s="483" t="s">
        <v>35</v>
      </c>
      <c r="BS6" s="484"/>
      <c r="BT6" s="484"/>
      <c r="BU6" s="484"/>
      <c r="BV6" s="484"/>
      <c r="BW6" s="484"/>
      <c r="BX6" s="484"/>
      <c r="BY6" s="484"/>
      <c r="BZ6" s="484"/>
      <c r="CA6" s="484"/>
      <c r="CB6" s="484"/>
      <c r="CC6" s="484"/>
      <c r="CD6" s="484"/>
      <c r="CE6" s="484"/>
      <c r="CF6" s="484"/>
      <c r="CG6" s="484"/>
      <c r="CH6" s="484"/>
      <c r="CI6" s="485"/>
      <c r="CJ6" s="517"/>
      <c r="CK6" s="518"/>
      <c r="CL6" s="518"/>
      <c r="CM6" s="518"/>
      <c r="CN6" s="518"/>
      <c r="CO6" s="518"/>
      <c r="CP6" s="518"/>
      <c r="CQ6" s="518"/>
      <c r="CR6" s="518"/>
      <c r="CS6" s="518"/>
      <c r="CT6" s="518"/>
      <c r="CU6" s="518"/>
      <c r="CV6" s="518"/>
    </row>
    <row r="7" spans="1:102" ht="18" customHeight="1" x14ac:dyDescent="0.2">
      <c r="A7" s="519"/>
      <c r="B7" s="520"/>
      <c r="C7" s="520"/>
      <c r="D7" s="520"/>
      <c r="E7" s="520"/>
      <c r="F7" s="520"/>
      <c r="G7" s="521"/>
      <c r="H7" s="98"/>
      <c r="I7" s="486" t="s">
        <v>36</v>
      </c>
      <c r="J7" s="487"/>
      <c r="K7" s="488" t="str">
        <f>IF(ヘッダ入力!K7="","",ヘッダ入力!K7)</f>
        <v/>
      </c>
      <c r="L7" s="489"/>
      <c r="M7" s="489"/>
      <c r="N7" s="96" t="s">
        <v>37</v>
      </c>
      <c r="O7" s="488" t="str">
        <f>IF(ヘッダ入力!O7="","",ヘッダ入力!O7)</f>
        <v/>
      </c>
      <c r="P7" s="489"/>
      <c r="Q7" s="489"/>
      <c r="R7" s="96" t="s">
        <v>37</v>
      </c>
      <c r="S7" s="488" t="str">
        <f>IF(ヘッダ入力!S7="","",ヘッダ入力!S7)</f>
        <v/>
      </c>
      <c r="T7" s="489"/>
      <c r="U7" s="489"/>
      <c r="V7" s="489"/>
      <c r="W7" s="490" t="s">
        <v>38</v>
      </c>
      <c r="X7" s="490"/>
      <c r="Y7" s="490"/>
      <c r="Z7" s="491" t="str">
        <f>IF(ヘッダ入力!Z7="","",ヘッダ入力!Z7)</f>
        <v/>
      </c>
      <c r="AA7" s="491"/>
      <c r="AB7" s="491"/>
      <c r="AC7" s="491"/>
      <c r="AD7" s="492" t="s">
        <v>39</v>
      </c>
      <c r="AE7" s="493"/>
      <c r="AF7" s="468" t="s">
        <v>40</v>
      </c>
      <c r="AG7" s="469"/>
      <c r="AH7" s="469"/>
      <c r="AI7" s="469"/>
      <c r="AJ7" s="469"/>
      <c r="AK7" s="469"/>
      <c r="AL7" s="469"/>
      <c r="AM7" s="469"/>
      <c r="AN7" s="469"/>
      <c r="AO7" s="469"/>
      <c r="AP7" s="469"/>
      <c r="AQ7" s="469"/>
      <c r="AR7" s="469"/>
      <c r="AS7" s="469"/>
      <c r="AT7" s="469"/>
      <c r="AU7" s="55"/>
      <c r="AV7" s="44"/>
      <c r="AW7" s="494" t="s">
        <v>42</v>
      </c>
      <c r="AX7" s="494"/>
      <c r="AY7" s="494"/>
      <c r="AZ7" s="494"/>
      <c r="BA7" s="494"/>
      <c r="BB7" s="45"/>
      <c r="BC7" s="45"/>
      <c r="BD7" s="46"/>
      <c r="BE7" s="449" t="s">
        <v>43</v>
      </c>
      <c r="BF7" s="450"/>
      <c r="BG7" s="450"/>
      <c r="BH7" s="450"/>
      <c r="BI7" s="451"/>
      <c r="BJ7" s="452" t="s">
        <v>44</v>
      </c>
      <c r="BK7" s="450"/>
      <c r="BL7" s="450"/>
      <c r="BM7" s="450"/>
      <c r="BN7" s="450"/>
      <c r="BO7" s="450"/>
      <c r="BP7" s="450"/>
      <c r="BQ7" s="453"/>
      <c r="BR7" s="454" t="s">
        <v>158</v>
      </c>
      <c r="BS7" s="455"/>
      <c r="BT7" s="455"/>
      <c r="BU7" s="455"/>
      <c r="BV7" s="455"/>
      <c r="BW7" s="455"/>
      <c r="BX7" s="455"/>
      <c r="BY7" s="455"/>
      <c r="BZ7" s="455"/>
      <c r="CA7" s="455"/>
      <c r="CB7" s="455"/>
      <c r="CC7" s="455"/>
      <c r="CD7" s="455"/>
      <c r="CE7" s="455"/>
      <c r="CF7" s="455"/>
      <c r="CG7" s="455"/>
      <c r="CH7" s="455"/>
      <c r="CI7" s="456"/>
      <c r="CJ7" s="460">
        <f>チラシ申込書CSV出力!A2</f>
        <v>43818</v>
      </c>
      <c r="CK7" s="461"/>
      <c r="CL7" s="461"/>
      <c r="CM7" s="461"/>
      <c r="CN7" s="461"/>
      <c r="CO7" s="461"/>
      <c r="CP7" s="461"/>
      <c r="CQ7" s="461"/>
      <c r="CR7" s="461"/>
      <c r="CS7" s="461"/>
      <c r="CT7" s="461"/>
      <c r="CU7" s="461"/>
      <c r="CV7" s="461"/>
    </row>
    <row r="8" spans="1:102" ht="14.25" customHeight="1" thickBot="1" x14ac:dyDescent="0.25">
      <c r="A8" s="522"/>
      <c r="B8" s="523"/>
      <c r="C8" s="523"/>
      <c r="D8" s="523"/>
      <c r="E8" s="523"/>
      <c r="F8" s="523"/>
      <c r="G8" s="524"/>
      <c r="H8" s="98"/>
      <c r="I8" s="462" t="s">
        <v>45</v>
      </c>
      <c r="J8" s="444"/>
      <c r="K8" s="444"/>
      <c r="L8" s="444"/>
      <c r="M8" s="444"/>
      <c r="N8" s="444"/>
      <c r="O8" s="444"/>
      <c r="P8" s="444"/>
      <c r="Q8" s="444"/>
      <c r="R8" s="444"/>
      <c r="S8" s="444"/>
      <c r="T8" s="444"/>
      <c r="U8" s="444"/>
      <c r="V8" s="444"/>
      <c r="W8" s="444"/>
      <c r="X8" s="444"/>
      <c r="Y8" s="444"/>
      <c r="Z8" s="444"/>
      <c r="AA8" s="444"/>
      <c r="AB8" s="444"/>
      <c r="AC8" s="444"/>
      <c r="AD8" s="444"/>
      <c r="AE8" s="463"/>
      <c r="AF8" s="464" t="str">
        <f>IF(A12+AI12+BQ12=0,"",A12+AI12+BQ12)</f>
        <v/>
      </c>
      <c r="AG8" s="465"/>
      <c r="AH8" s="465"/>
      <c r="AI8" s="465"/>
      <c r="AJ8" s="465"/>
      <c r="AK8" s="465"/>
      <c r="AL8" s="465"/>
      <c r="AM8" s="465"/>
      <c r="AN8" s="465"/>
      <c r="AO8" s="465"/>
      <c r="AP8" s="444"/>
      <c r="AQ8" s="444"/>
      <c r="AR8" s="444"/>
      <c r="AS8" s="444"/>
      <c r="AT8" s="444"/>
      <c r="AU8" s="463"/>
      <c r="AV8" s="468" t="s">
        <v>46</v>
      </c>
      <c r="AW8" s="469"/>
      <c r="AX8" s="469"/>
      <c r="AY8" s="469"/>
      <c r="AZ8" s="469"/>
      <c r="BA8" s="469"/>
      <c r="BB8" s="469"/>
      <c r="BC8" s="469"/>
      <c r="BD8" s="470"/>
      <c r="BE8" s="471" t="str">
        <f>IF(ヘッダ入力!BE8="","",ヘッダ入力!BE8)</f>
        <v/>
      </c>
      <c r="BF8" s="472"/>
      <c r="BG8" s="472"/>
      <c r="BH8" s="472"/>
      <c r="BI8" s="473"/>
      <c r="BJ8" s="477" t="str">
        <f>IF(ヘッダ入力!BJ8="","",ヘッダ入力!BJ8)</f>
        <v/>
      </c>
      <c r="BK8" s="478"/>
      <c r="BL8" s="478"/>
      <c r="BM8" s="478"/>
      <c r="BN8" s="478"/>
      <c r="BO8" s="478"/>
      <c r="BP8" s="478"/>
      <c r="BQ8" s="479"/>
      <c r="BR8" s="454"/>
      <c r="BS8" s="455"/>
      <c r="BT8" s="455"/>
      <c r="BU8" s="455"/>
      <c r="BV8" s="455"/>
      <c r="BW8" s="455"/>
      <c r="BX8" s="455"/>
      <c r="BY8" s="455"/>
      <c r="BZ8" s="455"/>
      <c r="CA8" s="455"/>
      <c r="CB8" s="455"/>
      <c r="CC8" s="455"/>
      <c r="CD8" s="455"/>
      <c r="CE8" s="455"/>
      <c r="CF8" s="455"/>
      <c r="CG8" s="455"/>
      <c r="CH8" s="455"/>
      <c r="CI8" s="456"/>
      <c r="CJ8" s="98"/>
      <c r="CK8" s="98"/>
      <c r="CL8" s="98"/>
      <c r="CM8" s="98"/>
      <c r="CN8" s="98"/>
      <c r="CO8" s="98"/>
      <c r="CP8" s="98"/>
      <c r="CQ8" s="98"/>
      <c r="CR8" s="98"/>
      <c r="CS8" s="98"/>
      <c r="CT8" s="98"/>
      <c r="CU8" s="98"/>
      <c r="CV8" s="98"/>
    </row>
    <row r="9" spans="1:102" ht="13.8" thickTop="1" x14ac:dyDescent="0.2">
      <c r="A9" s="98"/>
      <c r="B9" s="98"/>
      <c r="C9" s="98"/>
      <c r="D9" s="98"/>
      <c r="E9" s="98"/>
      <c r="F9" s="98"/>
      <c r="G9" s="98"/>
      <c r="H9" s="98"/>
      <c r="I9" s="435" t="str">
        <f>IF(ヘッダ入力!I9="","",ヘッダ入力!I9)</f>
        <v/>
      </c>
      <c r="J9" s="436"/>
      <c r="K9" s="436"/>
      <c r="L9" s="436"/>
      <c r="M9" s="436"/>
      <c r="N9" s="436"/>
      <c r="O9" s="436"/>
      <c r="P9" s="436"/>
      <c r="Q9" s="436"/>
      <c r="R9" s="436"/>
      <c r="S9" s="436"/>
      <c r="T9" s="436"/>
      <c r="U9" s="436"/>
      <c r="V9" s="436"/>
      <c r="W9" s="436"/>
      <c r="X9" s="436"/>
      <c r="Y9" s="436"/>
      <c r="Z9" s="436"/>
      <c r="AA9" s="436"/>
      <c r="AB9" s="436"/>
      <c r="AC9" s="436"/>
      <c r="AD9" s="436"/>
      <c r="AE9" s="437"/>
      <c r="AF9" s="464"/>
      <c r="AG9" s="465"/>
      <c r="AH9" s="465"/>
      <c r="AI9" s="465"/>
      <c r="AJ9" s="465"/>
      <c r="AK9" s="465"/>
      <c r="AL9" s="465"/>
      <c r="AM9" s="465"/>
      <c r="AN9" s="465"/>
      <c r="AO9" s="465"/>
      <c r="AP9" s="441" t="s">
        <v>47</v>
      </c>
      <c r="AQ9" s="442"/>
      <c r="AR9" s="442"/>
      <c r="AS9" s="442"/>
      <c r="AT9" s="442"/>
      <c r="AU9" s="443"/>
      <c r="AV9" s="93"/>
      <c r="AW9" s="444" t="s">
        <v>48</v>
      </c>
      <c r="AX9" s="444"/>
      <c r="AY9" s="444"/>
      <c r="AZ9" s="444"/>
      <c r="BA9" s="444"/>
      <c r="BB9" s="93"/>
      <c r="BC9" s="98"/>
      <c r="BD9" s="98"/>
      <c r="BE9" s="471"/>
      <c r="BF9" s="472"/>
      <c r="BG9" s="472"/>
      <c r="BH9" s="472"/>
      <c r="BI9" s="473"/>
      <c r="BJ9" s="477"/>
      <c r="BK9" s="478"/>
      <c r="BL9" s="478"/>
      <c r="BM9" s="478"/>
      <c r="BN9" s="478"/>
      <c r="BO9" s="478"/>
      <c r="BP9" s="478"/>
      <c r="BQ9" s="479"/>
      <c r="BR9" s="454"/>
      <c r="BS9" s="455"/>
      <c r="BT9" s="455"/>
      <c r="BU9" s="455"/>
      <c r="BV9" s="455"/>
      <c r="BW9" s="455"/>
      <c r="BX9" s="455"/>
      <c r="BY9" s="455"/>
      <c r="BZ9" s="455"/>
      <c r="CA9" s="455"/>
      <c r="CB9" s="455"/>
      <c r="CC9" s="455"/>
      <c r="CD9" s="455"/>
      <c r="CE9" s="455"/>
      <c r="CF9" s="455"/>
      <c r="CG9" s="455"/>
      <c r="CH9" s="455"/>
      <c r="CI9" s="456"/>
      <c r="CJ9" s="98" t="s">
        <v>160</v>
      </c>
      <c r="CK9" s="98"/>
      <c r="CL9" s="98"/>
      <c r="CM9" s="98"/>
      <c r="CN9" s="98"/>
      <c r="CO9" s="98"/>
      <c r="CP9" s="98"/>
      <c r="CQ9" s="98"/>
      <c r="CR9" s="98"/>
      <c r="CS9" s="98"/>
      <c r="CT9" s="98"/>
      <c r="CU9" s="98"/>
      <c r="CV9" s="98"/>
    </row>
    <row r="10" spans="1:102" ht="25.5" customHeight="1" thickBot="1" x14ac:dyDescent="0.25">
      <c r="A10" s="98"/>
      <c r="B10" s="98"/>
      <c r="C10" s="98"/>
      <c r="D10" s="98"/>
      <c r="E10" s="98"/>
      <c r="F10" s="98"/>
      <c r="G10" s="98"/>
      <c r="H10" s="98"/>
      <c r="I10" s="438"/>
      <c r="J10" s="439"/>
      <c r="K10" s="439"/>
      <c r="L10" s="439"/>
      <c r="M10" s="439"/>
      <c r="N10" s="439"/>
      <c r="O10" s="439"/>
      <c r="P10" s="439"/>
      <c r="Q10" s="439"/>
      <c r="R10" s="439"/>
      <c r="S10" s="439"/>
      <c r="T10" s="439"/>
      <c r="U10" s="439"/>
      <c r="V10" s="439"/>
      <c r="W10" s="439"/>
      <c r="X10" s="439"/>
      <c r="Y10" s="439"/>
      <c r="Z10" s="439"/>
      <c r="AA10" s="439"/>
      <c r="AB10" s="439"/>
      <c r="AC10" s="439"/>
      <c r="AD10" s="439"/>
      <c r="AE10" s="440"/>
      <c r="AF10" s="466"/>
      <c r="AG10" s="467"/>
      <c r="AH10" s="467"/>
      <c r="AI10" s="467"/>
      <c r="AJ10" s="467"/>
      <c r="AK10" s="467"/>
      <c r="AL10" s="467"/>
      <c r="AM10" s="467"/>
      <c r="AN10" s="467"/>
      <c r="AO10" s="467"/>
      <c r="AP10" s="445">
        <f>ヘッダ入力!AP10</f>
        <v>0</v>
      </c>
      <c r="AQ10" s="446"/>
      <c r="AR10" s="446"/>
      <c r="AS10" s="446"/>
      <c r="AT10" s="446"/>
      <c r="AU10" s="447"/>
      <c r="AV10" s="47"/>
      <c r="AW10" s="39" t="s">
        <v>51</v>
      </c>
      <c r="AX10" s="39"/>
      <c r="AY10" s="39"/>
      <c r="AZ10" s="47"/>
      <c r="BA10" s="448" t="s">
        <v>52</v>
      </c>
      <c r="BB10" s="448"/>
      <c r="BC10" s="448"/>
      <c r="BD10" s="94"/>
      <c r="BE10" s="474"/>
      <c r="BF10" s="475"/>
      <c r="BG10" s="475"/>
      <c r="BH10" s="475"/>
      <c r="BI10" s="476"/>
      <c r="BJ10" s="480"/>
      <c r="BK10" s="481"/>
      <c r="BL10" s="481"/>
      <c r="BM10" s="481"/>
      <c r="BN10" s="481"/>
      <c r="BO10" s="481"/>
      <c r="BP10" s="481"/>
      <c r="BQ10" s="482"/>
      <c r="BR10" s="457"/>
      <c r="BS10" s="458"/>
      <c r="BT10" s="458"/>
      <c r="BU10" s="458"/>
      <c r="BV10" s="458"/>
      <c r="BW10" s="458"/>
      <c r="BX10" s="458"/>
      <c r="BY10" s="458"/>
      <c r="BZ10" s="458"/>
      <c r="CA10" s="458"/>
      <c r="CB10" s="458"/>
      <c r="CC10" s="458"/>
      <c r="CD10" s="458"/>
      <c r="CE10" s="458"/>
      <c r="CF10" s="458"/>
      <c r="CG10" s="458"/>
      <c r="CH10" s="458"/>
      <c r="CI10" s="459"/>
      <c r="CJ10" s="98"/>
      <c r="CK10" s="98"/>
      <c r="CL10" s="98"/>
      <c r="CM10" s="98"/>
      <c r="CN10" s="98"/>
      <c r="CO10" s="98"/>
      <c r="CP10" s="98"/>
      <c r="CQ10" s="98"/>
      <c r="CR10" s="98"/>
      <c r="CS10" s="98"/>
      <c r="CT10" s="98"/>
      <c r="CU10" s="98"/>
      <c r="CV10" s="98"/>
    </row>
    <row r="11" spans="1:102" ht="8.25" customHeight="1" thickTop="1" thickBot="1" x14ac:dyDescent="0.2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row>
    <row r="12" spans="1:102" ht="21.75" customHeight="1" thickBot="1" x14ac:dyDescent="0.25">
      <c r="A12" s="432">
        <f>IF(AF52="●",V52,SUMIF(O23,"●",L23)+SUMIF(O33,"●",L33)+SUMIF(O45,"●",L45)+SUMIF(O56,"●",L56)+SUMIF(O63,"●",L63)+SUMIF(O80,"●",L80)+SUMIF(AF18,"●",AC18)+SUMIF(AF28,"●",AC28)+SUMIF(AF35,"●",AC35)+SUMIF(AF43,"●",AC43)+SUMIF(AF51,"●",AC51)+SUM(O23,O33,O45,O56,O63,O80,AF18,AF28,AF35,AF43,AF51))</f>
        <v>0</v>
      </c>
      <c r="B12" s="433"/>
      <c r="C12" s="433"/>
      <c r="D12" s="433"/>
      <c r="E12" s="433"/>
      <c r="F12" s="433"/>
      <c r="G12" s="433"/>
      <c r="H12" s="433"/>
      <c r="I12" s="433"/>
      <c r="J12" s="433"/>
      <c r="K12" s="431" t="s">
        <v>161</v>
      </c>
      <c r="L12" s="431"/>
      <c r="M12" s="431"/>
      <c r="N12" s="431"/>
      <c r="O12" s="431"/>
      <c r="P12" s="431"/>
      <c r="Q12" s="431"/>
      <c r="R12" s="431"/>
      <c r="S12" s="431"/>
      <c r="T12" s="431"/>
      <c r="U12" s="431"/>
      <c r="V12" s="431"/>
      <c r="W12" s="431"/>
      <c r="X12" s="428">
        <f>IF(AF52="●",94,IF(O23="●",COUNTA(L14:L22),COUNTA(O14:O22))+IF(O33="●",COUNTA(L24:L32),COUNTA(O24:O32))+IF(O45="●",COUNTA(L34:L44),COUNTA(O34:O44))+IF(O56="●",COUNTA(L46:L55),COUNTA(O46:O55))+IF(O63="●",COUNTA(L57:L62),COUNTA(O57:O62))+IF(O80="●",COUNTA(L64:L79),COUNTA(O64:O79))+IF(AF18="●",COUNTA(AC14:AC17),COUNTA(AF14:AF17))+IF(AF28="●",COUNTA(AC19:AC27),COUNTA(AF19:AF27))+IF(AF35="●",COUNTA(AC29:AC34),COUNTA(AF29:AF34))+IF(AF43="●",COUNTA(AC36:AC42),COUNTA(AF36:AF42))+IF(AF51="●",COUNTA(AC44:AC50),COUNTA(AF44:AF50)))</f>
        <v>0</v>
      </c>
      <c r="Y12" s="428"/>
      <c r="Z12" s="428"/>
      <c r="AA12" s="428"/>
      <c r="AB12" s="428"/>
      <c r="AC12" s="428"/>
      <c r="AD12" s="428"/>
      <c r="AE12" s="429" t="s">
        <v>54</v>
      </c>
      <c r="AF12" s="429"/>
      <c r="AG12" s="429"/>
      <c r="AH12" s="430"/>
      <c r="AI12" s="432">
        <f>IF(BN66="●",BD66,SUMIF(AW23,"●",AT23)+SUMIF(AW46,"●",AT46)+SUMIF(AW56,"●",AT56)+SUMIF(AW66,"●",AT66)+SUMIF(AW75,"●",AT75)+SUMIF(BN18,"●",BK18)+SUMIF(BN30,"●",BK30)+SUMIF(BN41,"●",BK41)+SUMIF(BN49,"●",BK49)+SUMIF(BN51,"●",BK51)+SUMIF(BN57,"●",BK57)+SUMIF(BN65,"●",BK65)+SUM(AW23,AW46,AW56,AW66,AW75,BN18,BN30,BN41,BN49,BN51,BN57,BN65))</f>
        <v>0</v>
      </c>
      <c r="AJ12" s="433"/>
      <c r="AK12" s="433"/>
      <c r="AL12" s="433"/>
      <c r="AM12" s="433"/>
      <c r="AN12" s="433"/>
      <c r="AO12" s="433"/>
      <c r="AP12" s="433"/>
      <c r="AQ12" s="433"/>
      <c r="AR12" s="431" t="s">
        <v>162</v>
      </c>
      <c r="AS12" s="431"/>
      <c r="AT12" s="431"/>
      <c r="AU12" s="431"/>
      <c r="AV12" s="431"/>
      <c r="AW12" s="431"/>
      <c r="AX12" s="431"/>
      <c r="AY12" s="431"/>
      <c r="AZ12" s="431"/>
      <c r="BA12" s="431"/>
      <c r="BB12" s="431"/>
      <c r="BC12" s="431"/>
      <c r="BD12" s="431"/>
      <c r="BE12" s="431"/>
      <c r="BF12" s="431"/>
      <c r="BG12" s="428">
        <f>IF(BN51="●",100,IF(AW23="●",COUNTA(AT14:AT22),COUNTA(AW14:AW22))+IF(AW46="●",COUNTA(AT24:AT45),COUNTA(AW24:AW45))+IF(AW56="●",COUNTA(AT47:AT55),COUNTA(AW47:AW55))+IF(AW66="●",COUNTA(AT57:AT65),COUNTA(AW57:AW65))+IF(AW75="●",COUNTA(AT67:AT74),COUNTA(AW67:AW74))+IF(BN18="●",COUNTA(BK14:BK17),COUNTA(BN14:BN17))+IF(BN30="●",COUNTA(BK19:BK29),COUNTA(BN19:BN29))+IF(BN41="●",COUNTA(BK31:BK40),COUNTA(BN31:BN40))+IF(BN49="●",COUNTA(BK42:BK48),COUNTA(BN42:BN48))+IF(BN51="●",COUNTA(BK50:BK50),COUNTA(BN50:BN50))+IF(BN57="●",COUNTA(BK52:BK56),COUNTA(BN52:BN56))+IF(BN65="●",COUNTA(BK58:BK64),COUNTA(BN58:BN64)))</f>
        <v>0</v>
      </c>
      <c r="BH12" s="428"/>
      <c r="BI12" s="428"/>
      <c r="BJ12" s="428"/>
      <c r="BK12" s="428"/>
      <c r="BL12" s="428"/>
      <c r="BM12" s="429" t="s">
        <v>54</v>
      </c>
      <c r="BN12" s="429"/>
      <c r="BO12" s="429"/>
      <c r="BP12" s="430"/>
      <c r="BQ12" s="432">
        <f>IF(CV63="●",CL63,SUMIF(CE23,"●",CB23)+SUMIF(CE36,"●",CB36)+SUMIF(CE49,"●",CB49)+SUMIF(CE56,"●",CB56)+SUMIF(CE58,"●",CB58)+SUMIF(CV30,"●",CS30)+SUMIF(CV44,"●",CS44)+SUMIF(CV54,"●",CS54)+SUMIF(CV62,"●",CS62)+SUM(CE23,CE36,CE49,CE56,CE58,CV30,CV44,CV54,CV62))</f>
        <v>0</v>
      </c>
      <c r="BR12" s="433"/>
      <c r="BS12" s="433"/>
      <c r="BT12" s="433"/>
      <c r="BU12" s="433"/>
      <c r="BV12" s="433"/>
      <c r="BW12" s="433"/>
      <c r="BX12" s="433"/>
      <c r="BY12" s="434" t="s">
        <v>53</v>
      </c>
      <c r="BZ12" s="434"/>
      <c r="CA12" s="431" t="s">
        <v>163</v>
      </c>
      <c r="CB12" s="431"/>
      <c r="CC12" s="431"/>
      <c r="CD12" s="431"/>
      <c r="CE12" s="431"/>
      <c r="CF12" s="431"/>
      <c r="CG12" s="431"/>
      <c r="CH12" s="431"/>
      <c r="CI12" s="431"/>
      <c r="CJ12" s="431"/>
      <c r="CK12" s="431"/>
      <c r="CL12" s="431"/>
      <c r="CM12" s="431"/>
      <c r="CN12" s="431"/>
      <c r="CO12" s="428">
        <f>IF(CV52="●",85,IF(CE23="●",COUNTA(CB14:CB22),COUNTA(CE14:CE22))+IF(CE36="●",COUNTA(CB24:CB35),COUNTA(CE24:CE35))+IF(CE49="●",COUNTA(CB37:CB48),COUNTA(CE37:CE48))+IF(CE56="●",COUNTA(CB50:CB55),COUNTA(CE50:CE55))+IF(CE58="●",COUNTA(CB57:CB57),COUNTA(CE57:CE57))+IF(CV30="●",COUNTA(CS14:CS29),COUNTA(CV14:CV29))+IF(CV44="●",COUNTA(CS31:CS43),COUNTA(CV31:CV43))+IF(CV54="●",COUNTA(CS45:CS53),COUNTA(CV45:CV53))+IF(CV62="●",COUNTA(CS55:CS61),COUNTA(CV55:CV61)))</f>
        <v>0</v>
      </c>
      <c r="CP12" s="428"/>
      <c r="CQ12" s="428"/>
      <c r="CR12" s="428"/>
      <c r="CS12" s="428"/>
      <c r="CT12" s="428"/>
      <c r="CU12" s="429" t="s">
        <v>54</v>
      </c>
      <c r="CV12" s="429"/>
      <c r="CW12" s="429"/>
      <c r="CX12" s="430"/>
    </row>
    <row r="13" spans="1:102" ht="14.25" customHeight="1" thickBot="1" x14ac:dyDescent="0.25">
      <c r="A13" s="421" t="s">
        <v>164</v>
      </c>
      <c r="B13" s="422"/>
      <c r="C13" s="423"/>
      <c r="D13" s="424" t="s">
        <v>55</v>
      </c>
      <c r="E13" s="422"/>
      <c r="F13" s="422"/>
      <c r="G13" s="422"/>
      <c r="H13" s="422"/>
      <c r="I13" s="422"/>
      <c r="J13" s="422"/>
      <c r="K13" s="422"/>
      <c r="L13" s="425" t="s">
        <v>165</v>
      </c>
      <c r="M13" s="425"/>
      <c r="N13" s="425"/>
      <c r="O13" s="426" t="s">
        <v>56</v>
      </c>
      <c r="P13" s="426"/>
      <c r="Q13" s="427"/>
      <c r="R13" s="421" t="s">
        <v>164</v>
      </c>
      <c r="S13" s="422"/>
      <c r="T13" s="423"/>
      <c r="U13" s="424" t="s">
        <v>55</v>
      </c>
      <c r="V13" s="422"/>
      <c r="W13" s="422"/>
      <c r="X13" s="422"/>
      <c r="Y13" s="422"/>
      <c r="Z13" s="422"/>
      <c r="AA13" s="422"/>
      <c r="AB13" s="422"/>
      <c r="AC13" s="425" t="s">
        <v>165</v>
      </c>
      <c r="AD13" s="425"/>
      <c r="AE13" s="425"/>
      <c r="AF13" s="426" t="s">
        <v>56</v>
      </c>
      <c r="AG13" s="426"/>
      <c r="AH13" s="427"/>
      <c r="AI13" s="421" t="s">
        <v>164</v>
      </c>
      <c r="AJ13" s="422"/>
      <c r="AK13" s="423"/>
      <c r="AL13" s="424" t="s">
        <v>55</v>
      </c>
      <c r="AM13" s="422"/>
      <c r="AN13" s="422"/>
      <c r="AO13" s="422"/>
      <c r="AP13" s="422"/>
      <c r="AQ13" s="422"/>
      <c r="AR13" s="422"/>
      <c r="AS13" s="423"/>
      <c r="AT13" s="425" t="s">
        <v>165</v>
      </c>
      <c r="AU13" s="425"/>
      <c r="AV13" s="425"/>
      <c r="AW13" s="426" t="s">
        <v>56</v>
      </c>
      <c r="AX13" s="426"/>
      <c r="AY13" s="427"/>
      <c r="AZ13" s="421" t="s">
        <v>164</v>
      </c>
      <c r="BA13" s="422"/>
      <c r="BB13" s="423"/>
      <c r="BC13" s="424" t="s">
        <v>55</v>
      </c>
      <c r="BD13" s="422"/>
      <c r="BE13" s="422"/>
      <c r="BF13" s="422"/>
      <c r="BG13" s="422"/>
      <c r="BH13" s="422"/>
      <c r="BI13" s="422"/>
      <c r="BJ13" s="423"/>
      <c r="BK13" s="425" t="s">
        <v>165</v>
      </c>
      <c r="BL13" s="425"/>
      <c r="BM13" s="425"/>
      <c r="BN13" s="426" t="s">
        <v>56</v>
      </c>
      <c r="BO13" s="426"/>
      <c r="BP13" s="427"/>
      <c r="BQ13" s="421" t="s">
        <v>164</v>
      </c>
      <c r="BR13" s="422"/>
      <c r="BS13" s="423"/>
      <c r="BT13" s="424" t="s">
        <v>55</v>
      </c>
      <c r="BU13" s="422"/>
      <c r="BV13" s="422"/>
      <c r="BW13" s="422"/>
      <c r="BX13" s="422"/>
      <c r="BY13" s="422"/>
      <c r="BZ13" s="422"/>
      <c r="CA13" s="422"/>
      <c r="CB13" s="425" t="s">
        <v>165</v>
      </c>
      <c r="CC13" s="425"/>
      <c r="CD13" s="425"/>
      <c r="CE13" s="426" t="s">
        <v>56</v>
      </c>
      <c r="CF13" s="426"/>
      <c r="CG13" s="427"/>
      <c r="CH13" s="421" t="s">
        <v>164</v>
      </c>
      <c r="CI13" s="422"/>
      <c r="CJ13" s="423"/>
      <c r="CK13" s="424" t="s">
        <v>55</v>
      </c>
      <c r="CL13" s="422"/>
      <c r="CM13" s="422"/>
      <c r="CN13" s="422"/>
      <c r="CO13" s="422"/>
      <c r="CP13" s="422"/>
      <c r="CQ13" s="422"/>
      <c r="CR13" s="423"/>
      <c r="CS13" s="425" t="s">
        <v>165</v>
      </c>
      <c r="CT13" s="425"/>
      <c r="CU13" s="425"/>
      <c r="CV13" s="426" t="s">
        <v>56</v>
      </c>
      <c r="CW13" s="426"/>
      <c r="CX13" s="427"/>
    </row>
    <row r="14" spans="1:102" ht="12.75" customHeight="1" x14ac:dyDescent="0.2">
      <c r="A14" s="293">
        <v>310001</v>
      </c>
      <c r="B14" s="294"/>
      <c r="C14" s="295"/>
      <c r="D14" s="296" t="s">
        <v>166</v>
      </c>
      <c r="E14" s="297"/>
      <c r="F14" s="297"/>
      <c r="G14" s="297"/>
      <c r="H14" s="297"/>
      <c r="I14" s="297"/>
      <c r="J14" s="297"/>
      <c r="K14" s="297"/>
      <c r="L14" s="298">
        <v>920</v>
      </c>
      <c r="M14" s="299"/>
      <c r="N14" s="299"/>
      <c r="O14" s="300"/>
      <c r="P14" s="299"/>
      <c r="Q14" s="301"/>
      <c r="R14" s="293">
        <v>310061</v>
      </c>
      <c r="S14" s="294"/>
      <c r="T14" s="295"/>
      <c r="U14" s="296" t="s">
        <v>167</v>
      </c>
      <c r="V14" s="297"/>
      <c r="W14" s="297"/>
      <c r="X14" s="297"/>
      <c r="Y14" s="297"/>
      <c r="Z14" s="297"/>
      <c r="AA14" s="297"/>
      <c r="AB14" s="297"/>
      <c r="AC14" s="298">
        <v>350</v>
      </c>
      <c r="AD14" s="299"/>
      <c r="AE14" s="299"/>
      <c r="AF14" s="300"/>
      <c r="AG14" s="299"/>
      <c r="AH14" s="301"/>
      <c r="AI14" s="293">
        <v>311001</v>
      </c>
      <c r="AJ14" s="294"/>
      <c r="AK14" s="295"/>
      <c r="AL14" s="296" t="s">
        <v>168</v>
      </c>
      <c r="AM14" s="297"/>
      <c r="AN14" s="297"/>
      <c r="AO14" s="297"/>
      <c r="AP14" s="297"/>
      <c r="AQ14" s="297"/>
      <c r="AR14" s="297"/>
      <c r="AS14" s="321"/>
      <c r="AT14" s="298">
        <v>650</v>
      </c>
      <c r="AU14" s="299"/>
      <c r="AV14" s="299"/>
      <c r="AW14" s="300"/>
      <c r="AX14" s="299"/>
      <c r="AY14" s="301"/>
      <c r="AZ14" s="293">
        <v>311059</v>
      </c>
      <c r="BA14" s="294"/>
      <c r="BB14" s="295"/>
      <c r="BC14" s="296" t="s">
        <v>169</v>
      </c>
      <c r="BD14" s="297"/>
      <c r="BE14" s="297"/>
      <c r="BF14" s="297"/>
      <c r="BG14" s="297"/>
      <c r="BH14" s="297"/>
      <c r="BI14" s="297"/>
      <c r="BJ14" s="321"/>
      <c r="BK14" s="298">
        <v>420</v>
      </c>
      <c r="BL14" s="299"/>
      <c r="BM14" s="299"/>
      <c r="BN14" s="300"/>
      <c r="BO14" s="299"/>
      <c r="BP14" s="301"/>
      <c r="BQ14" s="293">
        <v>312001</v>
      </c>
      <c r="BR14" s="294"/>
      <c r="BS14" s="295"/>
      <c r="BT14" s="296" t="s">
        <v>170</v>
      </c>
      <c r="BU14" s="297"/>
      <c r="BV14" s="297"/>
      <c r="BW14" s="297"/>
      <c r="BX14" s="297"/>
      <c r="BY14" s="297"/>
      <c r="BZ14" s="297"/>
      <c r="CA14" s="297"/>
      <c r="CB14" s="298">
        <v>330</v>
      </c>
      <c r="CC14" s="299"/>
      <c r="CD14" s="299"/>
      <c r="CE14" s="300"/>
      <c r="CF14" s="299"/>
      <c r="CG14" s="301"/>
      <c r="CH14" s="293">
        <v>312041</v>
      </c>
      <c r="CI14" s="294"/>
      <c r="CJ14" s="295"/>
      <c r="CK14" s="296" t="s">
        <v>171</v>
      </c>
      <c r="CL14" s="297"/>
      <c r="CM14" s="297"/>
      <c r="CN14" s="297"/>
      <c r="CO14" s="297"/>
      <c r="CP14" s="297"/>
      <c r="CQ14" s="297"/>
      <c r="CR14" s="297"/>
      <c r="CS14" s="298">
        <v>490</v>
      </c>
      <c r="CT14" s="299"/>
      <c r="CU14" s="299"/>
      <c r="CV14" s="300"/>
      <c r="CW14" s="299"/>
      <c r="CX14" s="301"/>
    </row>
    <row r="15" spans="1:102" ht="12.75" customHeight="1" x14ac:dyDescent="0.2">
      <c r="A15" s="293">
        <v>310002</v>
      </c>
      <c r="B15" s="294"/>
      <c r="C15" s="295"/>
      <c r="D15" s="296" t="s">
        <v>172</v>
      </c>
      <c r="E15" s="297"/>
      <c r="F15" s="297"/>
      <c r="G15" s="297"/>
      <c r="H15" s="297"/>
      <c r="I15" s="297"/>
      <c r="J15" s="297"/>
      <c r="K15" s="297"/>
      <c r="L15" s="298">
        <v>410</v>
      </c>
      <c r="M15" s="299"/>
      <c r="N15" s="299"/>
      <c r="O15" s="300"/>
      <c r="P15" s="299"/>
      <c r="Q15" s="301"/>
      <c r="R15" s="293">
        <v>310062</v>
      </c>
      <c r="S15" s="294"/>
      <c r="T15" s="295"/>
      <c r="U15" s="296" t="s">
        <v>173</v>
      </c>
      <c r="V15" s="297"/>
      <c r="W15" s="297"/>
      <c r="X15" s="297"/>
      <c r="Y15" s="297"/>
      <c r="Z15" s="297"/>
      <c r="AA15" s="297"/>
      <c r="AB15" s="297"/>
      <c r="AC15" s="298">
        <v>380</v>
      </c>
      <c r="AD15" s="299"/>
      <c r="AE15" s="299"/>
      <c r="AF15" s="300"/>
      <c r="AG15" s="299"/>
      <c r="AH15" s="301"/>
      <c r="AI15" s="293">
        <v>311002</v>
      </c>
      <c r="AJ15" s="294"/>
      <c r="AK15" s="295"/>
      <c r="AL15" s="296" t="s">
        <v>174</v>
      </c>
      <c r="AM15" s="297"/>
      <c r="AN15" s="297"/>
      <c r="AO15" s="297"/>
      <c r="AP15" s="297"/>
      <c r="AQ15" s="297"/>
      <c r="AR15" s="297"/>
      <c r="AS15" s="321"/>
      <c r="AT15" s="298">
        <v>470</v>
      </c>
      <c r="AU15" s="299"/>
      <c r="AV15" s="299"/>
      <c r="AW15" s="300"/>
      <c r="AX15" s="299"/>
      <c r="AY15" s="301"/>
      <c r="AZ15" s="293">
        <v>311060</v>
      </c>
      <c r="BA15" s="294"/>
      <c r="BB15" s="295"/>
      <c r="BC15" s="296" t="s">
        <v>175</v>
      </c>
      <c r="BD15" s="297"/>
      <c r="BE15" s="297"/>
      <c r="BF15" s="297"/>
      <c r="BG15" s="297"/>
      <c r="BH15" s="297"/>
      <c r="BI15" s="297"/>
      <c r="BJ15" s="321"/>
      <c r="BK15" s="298">
        <v>460</v>
      </c>
      <c r="BL15" s="299"/>
      <c r="BM15" s="299"/>
      <c r="BN15" s="300"/>
      <c r="BO15" s="299"/>
      <c r="BP15" s="301"/>
      <c r="BQ15" s="293">
        <v>312002</v>
      </c>
      <c r="BR15" s="294"/>
      <c r="BS15" s="295"/>
      <c r="BT15" s="296" t="s">
        <v>176</v>
      </c>
      <c r="BU15" s="297"/>
      <c r="BV15" s="297"/>
      <c r="BW15" s="297"/>
      <c r="BX15" s="297"/>
      <c r="BY15" s="297"/>
      <c r="BZ15" s="297"/>
      <c r="CA15" s="297"/>
      <c r="CB15" s="298">
        <v>310</v>
      </c>
      <c r="CC15" s="299"/>
      <c r="CD15" s="299"/>
      <c r="CE15" s="300"/>
      <c r="CF15" s="299"/>
      <c r="CG15" s="301"/>
      <c r="CH15" s="293">
        <v>312042</v>
      </c>
      <c r="CI15" s="294"/>
      <c r="CJ15" s="295"/>
      <c r="CK15" s="296" t="s">
        <v>177</v>
      </c>
      <c r="CL15" s="297"/>
      <c r="CM15" s="297"/>
      <c r="CN15" s="297"/>
      <c r="CO15" s="297"/>
      <c r="CP15" s="297"/>
      <c r="CQ15" s="297"/>
      <c r="CR15" s="297"/>
      <c r="CS15" s="298">
        <v>500</v>
      </c>
      <c r="CT15" s="299"/>
      <c r="CU15" s="299"/>
      <c r="CV15" s="300"/>
      <c r="CW15" s="299"/>
      <c r="CX15" s="301"/>
    </row>
    <row r="16" spans="1:102" ht="12.75" customHeight="1" x14ac:dyDescent="0.2">
      <c r="A16" s="293">
        <v>310003</v>
      </c>
      <c r="B16" s="294"/>
      <c r="C16" s="295"/>
      <c r="D16" s="296" t="s">
        <v>178</v>
      </c>
      <c r="E16" s="297"/>
      <c r="F16" s="297"/>
      <c r="G16" s="297"/>
      <c r="H16" s="297"/>
      <c r="I16" s="297"/>
      <c r="J16" s="297"/>
      <c r="K16" s="297"/>
      <c r="L16" s="298">
        <v>40</v>
      </c>
      <c r="M16" s="299"/>
      <c r="N16" s="299"/>
      <c r="O16" s="300"/>
      <c r="P16" s="299"/>
      <c r="Q16" s="301"/>
      <c r="R16" s="293">
        <v>310063</v>
      </c>
      <c r="S16" s="294"/>
      <c r="T16" s="295"/>
      <c r="U16" s="296" t="s">
        <v>179</v>
      </c>
      <c r="V16" s="297"/>
      <c r="W16" s="297"/>
      <c r="X16" s="297"/>
      <c r="Y16" s="297"/>
      <c r="Z16" s="297"/>
      <c r="AA16" s="297"/>
      <c r="AB16" s="297"/>
      <c r="AC16" s="298">
        <v>50</v>
      </c>
      <c r="AD16" s="299"/>
      <c r="AE16" s="299"/>
      <c r="AF16" s="300"/>
      <c r="AG16" s="299"/>
      <c r="AH16" s="301"/>
      <c r="AI16" s="293">
        <v>311003</v>
      </c>
      <c r="AJ16" s="294"/>
      <c r="AK16" s="295"/>
      <c r="AL16" s="296" t="s">
        <v>180</v>
      </c>
      <c r="AM16" s="297"/>
      <c r="AN16" s="297"/>
      <c r="AO16" s="297"/>
      <c r="AP16" s="297"/>
      <c r="AQ16" s="297"/>
      <c r="AR16" s="297"/>
      <c r="AS16" s="321"/>
      <c r="AT16" s="298">
        <v>770</v>
      </c>
      <c r="AU16" s="299"/>
      <c r="AV16" s="299"/>
      <c r="AW16" s="300"/>
      <c r="AX16" s="299"/>
      <c r="AY16" s="301"/>
      <c r="AZ16" s="293">
        <v>311061</v>
      </c>
      <c r="BA16" s="294"/>
      <c r="BB16" s="295"/>
      <c r="BC16" s="296" t="s">
        <v>181</v>
      </c>
      <c r="BD16" s="297"/>
      <c r="BE16" s="297"/>
      <c r="BF16" s="297"/>
      <c r="BG16" s="297"/>
      <c r="BH16" s="297"/>
      <c r="BI16" s="297"/>
      <c r="BJ16" s="321"/>
      <c r="BK16" s="298">
        <v>450</v>
      </c>
      <c r="BL16" s="299"/>
      <c r="BM16" s="299"/>
      <c r="BN16" s="300"/>
      <c r="BO16" s="299"/>
      <c r="BP16" s="301"/>
      <c r="BQ16" s="420">
        <v>312003</v>
      </c>
      <c r="BR16" s="294"/>
      <c r="BS16" s="295"/>
      <c r="BT16" s="296" t="s">
        <v>182</v>
      </c>
      <c r="BU16" s="297"/>
      <c r="BV16" s="297"/>
      <c r="BW16" s="297"/>
      <c r="BX16" s="297"/>
      <c r="BY16" s="297"/>
      <c r="BZ16" s="297"/>
      <c r="CA16" s="297"/>
      <c r="CB16" s="298">
        <v>250</v>
      </c>
      <c r="CC16" s="299"/>
      <c r="CD16" s="299"/>
      <c r="CE16" s="300"/>
      <c r="CF16" s="299"/>
      <c r="CG16" s="301"/>
      <c r="CH16" s="293">
        <v>312043</v>
      </c>
      <c r="CI16" s="294"/>
      <c r="CJ16" s="295"/>
      <c r="CK16" s="296" t="s">
        <v>183</v>
      </c>
      <c r="CL16" s="297"/>
      <c r="CM16" s="297"/>
      <c r="CN16" s="297"/>
      <c r="CO16" s="297"/>
      <c r="CP16" s="297"/>
      <c r="CQ16" s="297"/>
      <c r="CR16" s="297"/>
      <c r="CS16" s="298">
        <v>630</v>
      </c>
      <c r="CT16" s="299"/>
      <c r="CU16" s="299"/>
      <c r="CV16" s="300"/>
      <c r="CW16" s="299"/>
      <c r="CX16" s="301"/>
    </row>
    <row r="17" spans="1:102" ht="12.75" customHeight="1" x14ac:dyDescent="0.2">
      <c r="A17" s="293">
        <v>310004</v>
      </c>
      <c r="B17" s="294"/>
      <c r="C17" s="295"/>
      <c r="D17" s="296" t="s">
        <v>184</v>
      </c>
      <c r="E17" s="297"/>
      <c r="F17" s="297"/>
      <c r="G17" s="297"/>
      <c r="H17" s="297"/>
      <c r="I17" s="297"/>
      <c r="J17" s="297"/>
      <c r="K17" s="297"/>
      <c r="L17" s="298">
        <v>170</v>
      </c>
      <c r="M17" s="299"/>
      <c r="N17" s="299"/>
      <c r="O17" s="300"/>
      <c r="P17" s="299"/>
      <c r="Q17" s="301"/>
      <c r="R17" s="293">
        <v>310064</v>
      </c>
      <c r="S17" s="294"/>
      <c r="T17" s="295"/>
      <c r="U17" s="296" t="s">
        <v>185</v>
      </c>
      <c r="V17" s="297"/>
      <c r="W17" s="297"/>
      <c r="X17" s="297"/>
      <c r="Y17" s="297"/>
      <c r="Z17" s="297"/>
      <c r="AA17" s="297"/>
      <c r="AB17" s="297"/>
      <c r="AC17" s="298">
        <v>600</v>
      </c>
      <c r="AD17" s="299"/>
      <c r="AE17" s="299"/>
      <c r="AF17" s="300"/>
      <c r="AG17" s="299"/>
      <c r="AH17" s="301"/>
      <c r="AI17" s="293">
        <v>311004</v>
      </c>
      <c r="AJ17" s="294"/>
      <c r="AK17" s="295"/>
      <c r="AL17" s="296" t="s">
        <v>186</v>
      </c>
      <c r="AM17" s="297"/>
      <c r="AN17" s="297"/>
      <c r="AO17" s="297"/>
      <c r="AP17" s="297"/>
      <c r="AQ17" s="297"/>
      <c r="AR17" s="297"/>
      <c r="AS17" s="321"/>
      <c r="AT17" s="298">
        <v>620</v>
      </c>
      <c r="AU17" s="299"/>
      <c r="AV17" s="299"/>
      <c r="AW17" s="300"/>
      <c r="AX17" s="299"/>
      <c r="AY17" s="301"/>
      <c r="AZ17" s="293">
        <v>311062</v>
      </c>
      <c r="BA17" s="294"/>
      <c r="BB17" s="295"/>
      <c r="BC17" s="296" t="s">
        <v>187</v>
      </c>
      <c r="BD17" s="297"/>
      <c r="BE17" s="297"/>
      <c r="BF17" s="297"/>
      <c r="BG17" s="297"/>
      <c r="BH17" s="297"/>
      <c r="BI17" s="297"/>
      <c r="BJ17" s="321"/>
      <c r="BK17" s="298">
        <v>420</v>
      </c>
      <c r="BL17" s="299"/>
      <c r="BM17" s="299"/>
      <c r="BN17" s="300"/>
      <c r="BO17" s="299"/>
      <c r="BP17" s="301"/>
      <c r="BQ17" s="420">
        <v>312004</v>
      </c>
      <c r="BR17" s="294"/>
      <c r="BS17" s="295"/>
      <c r="BT17" s="296" t="s">
        <v>188</v>
      </c>
      <c r="BU17" s="297"/>
      <c r="BV17" s="297"/>
      <c r="BW17" s="297"/>
      <c r="BX17" s="297"/>
      <c r="BY17" s="297"/>
      <c r="BZ17" s="297"/>
      <c r="CA17" s="297"/>
      <c r="CB17" s="298">
        <v>85</v>
      </c>
      <c r="CC17" s="299"/>
      <c r="CD17" s="299"/>
      <c r="CE17" s="300"/>
      <c r="CF17" s="299"/>
      <c r="CG17" s="301"/>
      <c r="CH17" s="293">
        <v>312044</v>
      </c>
      <c r="CI17" s="294"/>
      <c r="CJ17" s="295"/>
      <c r="CK17" s="296" t="s">
        <v>189</v>
      </c>
      <c r="CL17" s="297"/>
      <c r="CM17" s="297"/>
      <c r="CN17" s="297"/>
      <c r="CO17" s="297"/>
      <c r="CP17" s="297"/>
      <c r="CQ17" s="297"/>
      <c r="CR17" s="297"/>
      <c r="CS17" s="298">
        <v>560</v>
      </c>
      <c r="CT17" s="299"/>
      <c r="CU17" s="299"/>
      <c r="CV17" s="300"/>
      <c r="CW17" s="299"/>
      <c r="CX17" s="301"/>
    </row>
    <row r="18" spans="1:102" ht="12.75" customHeight="1" x14ac:dyDescent="0.2">
      <c r="A18" s="293">
        <v>310005</v>
      </c>
      <c r="B18" s="294"/>
      <c r="C18" s="295"/>
      <c r="D18" s="296" t="s">
        <v>190</v>
      </c>
      <c r="E18" s="297"/>
      <c r="F18" s="297"/>
      <c r="G18" s="297"/>
      <c r="H18" s="297"/>
      <c r="I18" s="297"/>
      <c r="J18" s="297"/>
      <c r="K18" s="297"/>
      <c r="L18" s="298">
        <v>100</v>
      </c>
      <c r="M18" s="299"/>
      <c r="N18" s="299"/>
      <c r="O18" s="300"/>
      <c r="P18" s="299"/>
      <c r="Q18" s="301"/>
      <c r="R18" s="419" t="s">
        <v>191</v>
      </c>
      <c r="S18" s="377"/>
      <c r="T18" s="377"/>
      <c r="U18" s="377"/>
      <c r="V18" s="377"/>
      <c r="W18" s="377"/>
      <c r="X18" s="377"/>
      <c r="Y18" s="377"/>
      <c r="Z18" s="377"/>
      <c r="AA18" s="377"/>
      <c r="AB18" s="377"/>
      <c r="AC18" s="356">
        <f>SUM(AC14:AE17)</f>
        <v>1380</v>
      </c>
      <c r="AD18" s="357"/>
      <c r="AE18" s="358"/>
      <c r="AF18" s="359" t="str">
        <f>IF(COUNTA(AF14:AF17)=0,"",SUMIF(AF14:AF17,"●",AC14:AC17)+SUM(AF14:AF17))</f>
        <v/>
      </c>
      <c r="AG18" s="357"/>
      <c r="AH18" s="358"/>
      <c r="AI18" s="293">
        <v>311005</v>
      </c>
      <c r="AJ18" s="294"/>
      <c r="AK18" s="295"/>
      <c r="AL18" s="296" t="s">
        <v>192</v>
      </c>
      <c r="AM18" s="297"/>
      <c r="AN18" s="297"/>
      <c r="AO18" s="297"/>
      <c r="AP18" s="297"/>
      <c r="AQ18" s="297"/>
      <c r="AR18" s="297"/>
      <c r="AS18" s="321"/>
      <c r="AT18" s="298">
        <v>800</v>
      </c>
      <c r="AU18" s="299"/>
      <c r="AV18" s="299"/>
      <c r="AW18" s="300"/>
      <c r="AX18" s="299"/>
      <c r="AY18" s="301"/>
      <c r="AZ18" s="376" t="s">
        <v>193</v>
      </c>
      <c r="BA18" s="377"/>
      <c r="BB18" s="377"/>
      <c r="BC18" s="377"/>
      <c r="BD18" s="377"/>
      <c r="BE18" s="377"/>
      <c r="BF18" s="377"/>
      <c r="BG18" s="377"/>
      <c r="BH18" s="377"/>
      <c r="BI18" s="377"/>
      <c r="BJ18" s="378"/>
      <c r="BK18" s="356">
        <f>SUM(BK14:BM17)</f>
        <v>1750</v>
      </c>
      <c r="BL18" s="357"/>
      <c r="BM18" s="358"/>
      <c r="BN18" s="359" t="str">
        <f>IF(COUNTA(BN14:BN17)=0,"",SUMIF(BN14:BN17,"●",BK14:BK17)+SUM(BN14:BN17))</f>
        <v/>
      </c>
      <c r="BO18" s="357"/>
      <c r="BP18" s="358"/>
      <c r="BQ18" s="420">
        <v>312005</v>
      </c>
      <c r="BR18" s="294"/>
      <c r="BS18" s="295"/>
      <c r="BT18" s="296" t="s">
        <v>194</v>
      </c>
      <c r="BU18" s="297"/>
      <c r="BV18" s="297"/>
      <c r="BW18" s="297"/>
      <c r="BX18" s="297"/>
      <c r="BY18" s="297"/>
      <c r="BZ18" s="297"/>
      <c r="CA18" s="297"/>
      <c r="CB18" s="298">
        <v>500</v>
      </c>
      <c r="CC18" s="299"/>
      <c r="CD18" s="299"/>
      <c r="CE18" s="300"/>
      <c r="CF18" s="299"/>
      <c r="CG18" s="301"/>
      <c r="CH18" s="293">
        <v>312045</v>
      </c>
      <c r="CI18" s="294"/>
      <c r="CJ18" s="295"/>
      <c r="CK18" s="296" t="s">
        <v>195</v>
      </c>
      <c r="CL18" s="297"/>
      <c r="CM18" s="297"/>
      <c r="CN18" s="297"/>
      <c r="CO18" s="297"/>
      <c r="CP18" s="297"/>
      <c r="CQ18" s="297"/>
      <c r="CR18" s="297"/>
      <c r="CS18" s="298">
        <v>700</v>
      </c>
      <c r="CT18" s="299"/>
      <c r="CU18" s="299"/>
      <c r="CV18" s="300"/>
      <c r="CW18" s="299"/>
      <c r="CX18" s="301"/>
    </row>
    <row r="19" spans="1:102" ht="12.75" customHeight="1" x14ac:dyDescent="0.2">
      <c r="A19" s="293">
        <v>310006</v>
      </c>
      <c r="B19" s="294"/>
      <c r="C19" s="295"/>
      <c r="D19" s="296" t="s">
        <v>196</v>
      </c>
      <c r="E19" s="297"/>
      <c r="F19" s="297"/>
      <c r="G19" s="297"/>
      <c r="H19" s="297"/>
      <c r="I19" s="297"/>
      <c r="J19" s="297"/>
      <c r="K19" s="297"/>
      <c r="L19" s="298">
        <v>1000</v>
      </c>
      <c r="M19" s="299"/>
      <c r="N19" s="299"/>
      <c r="O19" s="300"/>
      <c r="P19" s="299"/>
      <c r="Q19" s="301"/>
      <c r="R19" s="293">
        <v>310065</v>
      </c>
      <c r="S19" s="294"/>
      <c r="T19" s="295"/>
      <c r="U19" s="296" t="s">
        <v>197</v>
      </c>
      <c r="V19" s="297"/>
      <c r="W19" s="297"/>
      <c r="X19" s="297"/>
      <c r="Y19" s="297"/>
      <c r="Z19" s="297"/>
      <c r="AA19" s="297"/>
      <c r="AB19" s="297"/>
      <c r="AC19" s="298">
        <v>200</v>
      </c>
      <c r="AD19" s="299"/>
      <c r="AE19" s="299"/>
      <c r="AF19" s="300"/>
      <c r="AG19" s="299"/>
      <c r="AH19" s="301"/>
      <c r="AI19" s="293">
        <v>311006</v>
      </c>
      <c r="AJ19" s="294"/>
      <c r="AK19" s="295"/>
      <c r="AL19" s="296" t="s">
        <v>198</v>
      </c>
      <c r="AM19" s="297"/>
      <c r="AN19" s="297"/>
      <c r="AO19" s="297"/>
      <c r="AP19" s="297"/>
      <c r="AQ19" s="297"/>
      <c r="AR19" s="297"/>
      <c r="AS19" s="321"/>
      <c r="AT19" s="298">
        <v>550</v>
      </c>
      <c r="AU19" s="299"/>
      <c r="AV19" s="299"/>
      <c r="AW19" s="300"/>
      <c r="AX19" s="299"/>
      <c r="AY19" s="301"/>
      <c r="AZ19" s="293">
        <v>311063</v>
      </c>
      <c r="BA19" s="294"/>
      <c r="BB19" s="295"/>
      <c r="BC19" s="296" t="s">
        <v>199</v>
      </c>
      <c r="BD19" s="297"/>
      <c r="BE19" s="297"/>
      <c r="BF19" s="297"/>
      <c r="BG19" s="297"/>
      <c r="BH19" s="297"/>
      <c r="BI19" s="297"/>
      <c r="BJ19" s="321"/>
      <c r="BK19" s="298">
        <v>17</v>
      </c>
      <c r="BL19" s="299"/>
      <c r="BM19" s="299"/>
      <c r="BN19" s="300"/>
      <c r="BO19" s="299"/>
      <c r="BP19" s="301"/>
      <c r="BQ19" s="420">
        <v>312006</v>
      </c>
      <c r="BR19" s="294"/>
      <c r="BS19" s="295"/>
      <c r="BT19" s="296" t="s">
        <v>200</v>
      </c>
      <c r="BU19" s="297"/>
      <c r="BV19" s="297"/>
      <c r="BW19" s="297"/>
      <c r="BX19" s="297"/>
      <c r="BY19" s="297"/>
      <c r="BZ19" s="297"/>
      <c r="CA19" s="297"/>
      <c r="CB19" s="298">
        <v>436</v>
      </c>
      <c r="CC19" s="299"/>
      <c r="CD19" s="299"/>
      <c r="CE19" s="300"/>
      <c r="CF19" s="299"/>
      <c r="CG19" s="301"/>
      <c r="CH19" s="293">
        <v>312046</v>
      </c>
      <c r="CI19" s="294"/>
      <c r="CJ19" s="295"/>
      <c r="CK19" s="296" t="s">
        <v>201</v>
      </c>
      <c r="CL19" s="297"/>
      <c r="CM19" s="297"/>
      <c r="CN19" s="297"/>
      <c r="CO19" s="297"/>
      <c r="CP19" s="297"/>
      <c r="CQ19" s="297"/>
      <c r="CR19" s="297"/>
      <c r="CS19" s="298">
        <v>480</v>
      </c>
      <c r="CT19" s="299"/>
      <c r="CU19" s="299"/>
      <c r="CV19" s="300"/>
      <c r="CW19" s="299"/>
      <c r="CX19" s="301"/>
    </row>
    <row r="20" spans="1:102" ht="12.75" customHeight="1" x14ac:dyDescent="0.2">
      <c r="A20" s="293">
        <v>310007</v>
      </c>
      <c r="B20" s="294"/>
      <c r="C20" s="295"/>
      <c r="D20" s="296" t="s">
        <v>202</v>
      </c>
      <c r="E20" s="297"/>
      <c r="F20" s="297"/>
      <c r="G20" s="297"/>
      <c r="H20" s="297"/>
      <c r="I20" s="297"/>
      <c r="J20" s="297"/>
      <c r="K20" s="297"/>
      <c r="L20" s="298">
        <v>700</v>
      </c>
      <c r="M20" s="299"/>
      <c r="N20" s="299"/>
      <c r="O20" s="300"/>
      <c r="P20" s="299"/>
      <c r="Q20" s="301"/>
      <c r="R20" s="293">
        <v>310066</v>
      </c>
      <c r="S20" s="294"/>
      <c r="T20" s="295"/>
      <c r="U20" s="296" t="s">
        <v>203</v>
      </c>
      <c r="V20" s="297"/>
      <c r="W20" s="297"/>
      <c r="X20" s="297"/>
      <c r="Y20" s="297"/>
      <c r="Z20" s="297"/>
      <c r="AA20" s="297"/>
      <c r="AB20" s="297"/>
      <c r="AC20" s="298">
        <v>200</v>
      </c>
      <c r="AD20" s="299"/>
      <c r="AE20" s="299"/>
      <c r="AF20" s="300"/>
      <c r="AG20" s="299"/>
      <c r="AH20" s="301"/>
      <c r="AI20" s="293">
        <v>311007</v>
      </c>
      <c r="AJ20" s="294"/>
      <c r="AK20" s="295"/>
      <c r="AL20" s="296" t="s">
        <v>204</v>
      </c>
      <c r="AM20" s="297"/>
      <c r="AN20" s="297"/>
      <c r="AO20" s="297"/>
      <c r="AP20" s="297"/>
      <c r="AQ20" s="297"/>
      <c r="AR20" s="297"/>
      <c r="AS20" s="321"/>
      <c r="AT20" s="298">
        <v>630</v>
      </c>
      <c r="AU20" s="299"/>
      <c r="AV20" s="299"/>
      <c r="AW20" s="300"/>
      <c r="AX20" s="299"/>
      <c r="AY20" s="301"/>
      <c r="AZ20" s="293">
        <v>311064</v>
      </c>
      <c r="BA20" s="294"/>
      <c r="BB20" s="295"/>
      <c r="BC20" s="296" t="s">
        <v>205</v>
      </c>
      <c r="BD20" s="297"/>
      <c r="BE20" s="297"/>
      <c r="BF20" s="297"/>
      <c r="BG20" s="297"/>
      <c r="BH20" s="297"/>
      <c r="BI20" s="297"/>
      <c r="BJ20" s="321"/>
      <c r="BK20" s="298">
        <v>350</v>
      </c>
      <c r="BL20" s="299"/>
      <c r="BM20" s="299"/>
      <c r="BN20" s="300"/>
      <c r="BO20" s="299"/>
      <c r="BP20" s="301"/>
      <c r="BQ20" s="420">
        <v>312007</v>
      </c>
      <c r="BR20" s="294"/>
      <c r="BS20" s="295"/>
      <c r="BT20" s="296" t="s">
        <v>206</v>
      </c>
      <c r="BU20" s="297"/>
      <c r="BV20" s="297"/>
      <c r="BW20" s="297"/>
      <c r="BX20" s="297"/>
      <c r="BY20" s="297"/>
      <c r="BZ20" s="297"/>
      <c r="CA20" s="297"/>
      <c r="CB20" s="298">
        <v>760</v>
      </c>
      <c r="CC20" s="299"/>
      <c r="CD20" s="299"/>
      <c r="CE20" s="300"/>
      <c r="CF20" s="299"/>
      <c r="CG20" s="301"/>
      <c r="CH20" s="293">
        <v>312047</v>
      </c>
      <c r="CI20" s="294"/>
      <c r="CJ20" s="295"/>
      <c r="CK20" s="296" t="s">
        <v>207</v>
      </c>
      <c r="CL20" s="297"/>
      <c r="CM20" s="297"/>
      <c r="CN20" s="297"/>
      <c r="CO20" s="297"/>
      <c r="CP20" s="297"/>
      <c r="CQ20" s="297"/>
      <c r="CR20" s="297"/>
      <c r="CS20" s="298">
        <v>565</v>
      </c>
      <c r="CT20" s="299"/>
      <c r="CU20" s="299"/>
      <c r="CV20" s="300"/>
      <c r="CW20" s="299"/>
      <c r="CX20" s="301"/>
    </row>
    <row r="21" spans="1:102" ht="12.75" customHeight="1" x14ac:dyDescent="0.2">
      <c r="A21" s="293">
        <v>310008</v>
      </c>
      <c r="B21" s="294"/>
      <c r="C21" s="295"/>
      <c r="D21" s="296" t="s">
        <v>208</v>
      </c>
      <c r="E21" s="297"/>
      <c r="F21" s="297"/>
      <c r="G21" s="297"/>
      <c r="H21" s="297"/>
      <c r="I21" s="297"/>
      <c r="J21" s="297"/>
      <c r="K21" s="297"/>
      <c r="L21" s="298">
        <v>1950</v>
      </c>
      <c r="M21" s="299"/>
      <c r="N21" s="299"/>
      <c r="O21" s="300"/>
      <c r="P21" s="299"/>
      <c r="Q21" s="301"/>
      <c r="R21" s="293">
        <v>310067</v>
      </c>
      <c r="S21" s="294"/>
      <c r="T21" s="295"/>
      <c r="U21" s="296" t="s">
        <v>209</v>
      </c>
      <c r="V21" s="297"/>
      <c r="W21" s="297"/>
      <c r="X21" s="297"/>
      <c r="Y21" s="297"/>
      <c r="Z21" s="297"/>
      <c r="AA21" s="297"/>
      <c r="AB21" s="297"/>
      <c r="AC21" s="298">
        <v>410</v>
      </c>
      <c r="AD21" s="299"/>
      <c r="AE21" s="299"/>
      <c r="AF21" s="300"/>
      <c r="AG21" s="299"/>
      <c r="AH21" s="301"/>
      <c r="AI21" s="293">
        <v>311008</v>
      </c>
      <c r="AJ21" s="294"/>
      <c r="AK21" s="295"/>
      <c r="AL21" s="296" t="s">
        <v>210</v>
      </c>
      <c r="AM21" s="297"/>
      <c r="AN21" s="297"/>
      <c r="AO21" s="297"/>
      <c r="AP21" s="297"/>
      <c r="AQ21" s="297"/>
      <c r="AR21" s="297"/>
      <c r="AS21" s="321"/>
      <c r="AT21" s="298">
        <v>110</v>
      </c>
      <c r="AU21" s="299"/>
      <c r="AV21" s="299"/>
      <c r="AW21" s="300"/>
      <c r="AX21" s="299"/>
      <c r="AY21" s="301"/>
      <c r="AZ21" s="293">
        <v>311065</v>
      </c>
      <c r="BA21" s="294"/>
      <c r="BB21" s="295"/>
      <c r="BC21" s="296" t="s">
        <v>211</v>
      </c>
      <c r="BD21" s="297"/>
      <c r="BE21" s="297"/>
      <c r="BF21" s="297"/>
      <c r="BG21" s="297"/>
      <c r="BH21" s="297"/>
      <c r="BI21" s="297"/>
      <c r="BJ21" s="321"/>
      <c r="BK21" s="298">
        <v>1000</v>
      </c>
      <c r="BL21" s="299"/>
      <c r="BM21" s="299"/>
      <c r="BN21" s="300"/>
      <c r="BO21" s="299"/>
      <c r="BP21" s="301"/>
      <c r="BQ21" s="420">
        <v>312008</v>
      </c>
      <c r="BR21" s="294"/>
      <c r="BS21" s="295"/>
      <c r="BT21" s="296" t="s">
        <v>212</v>
      </c>
      <c r="BU21" s="297"/>
      <c r="BV21" s="297"/>
      <c r="BW21" s="297"/>
      <c r="BX21" s="297"/>
      <c r="BY21" s="297"/>
      <c r="BZ21" s="297"/>
      <c r="CA21" s="297"/>
      <c r="CB21" s="298">
        <v>360</v>
      </c>
      <c r="CC21" s="299"/>
      <c r="CD21" s="299"/>
      <c r="CE21" s="300"/>
      <c r="CF21" s="299"/>
      <c r="CG21" s="301"/>
      <c r="CH21" s="293">
        <v>312048</v>
      </c>
      <c r="CI21" s="294"/>
      <c r="CJ21" s="295"/>
      <c r="CK21" s="296" t="s">
        <v>213</v>
      </c>
      <c r="CL21" s="297"/>
      <c r="CM21" s="297"/>
      <c r="CN21" s="297"/>
      <c r="CO21" s="297"/>
      <c r="CP21" s="297"/>
      <c r="CQ21" s="297"/>
      <c r="CR21" s="297"/>
      <c r="CS21" s="298">
        <v>330</v>
      </c>
      <c r="CT21" s="299"/>
      <c r="CU21" s="299"/>
      <c r="CV21" s="300"/>
      <c r="CW21" s="299"/>
      <c r="CX21" s="301"/>
    </row>
    <row r="22" spans="1:102" ht="12.75" customHeight="1" x14ac:dyDescent="0.2">
      <c r="A22" s="293">
        <v>310009</v>
      </c>
      <c r="B22" s="294"/>
      <c r="C22" s="295"/>
      <c r="D22" s="296" t="s">
        <v>214</v>
      </c>
      <c r="E22" s="297"/>
      <c r="F22" s="297"/>
      <c r="G22" s="297"/>
      <c r="H22" s="297"/>
      <c r="I22" s="297"/>
      <c r="J22" s="297"/>
      <c r="K22" s="297"/>
      <c r="L22" s="298">
        <v>590</v>
      </c>
      <c r="M22" s="299"/>
      <c r="N22" s="299"/>
      <c r="O22" s="300"/>
      <c r="P22" s="299"/>
      <c r="Q22" s="301"/>
      <c r="R22" s="293">
        <v>310068</v>
      </c>
      <c r="S22" s="294"/>
      <c r="T22" s="295"/>
      <c r="U22" s="296" t="s">
        <v>215</v>
      </c>
      <c r="V22" s="297"/>
      <c r="W22" s="297"/>
      <c r="X22" s="297"/>
      <c r="Y22" s="297"/>
      <c r="Z22" s="297"/>
      <c r="AA22" s="297"/>
      <c r="AB22" s="297"/>
      <c r="AC22" s="298">
        <v>380</v>
      </c>
      <c r="AD22" s="299"/>
      <c r="AE22" s="299"/>
      <c r="AF22" s="300"/>
      <c r="AG22" s="299"/>
      <c r="AH22" s="301"/>
      <c r="AI22" s="293">
        <v>311009</v>
      </c>
      <c r="AJ22" s="294"/>
      <c r="AK22" s="295"/>
      <c r="AL22" s="296" t="s">
        <v>216</v>
      </c>
      <c r="AM22" s="297"/>
      <c r="AN22" s="297"/>
      <c r="AO22" s="297"/>
      <c r="AP22" s="297"/>
      <c r="AQ22" s="297"/>
      <c r="AR22" s="297"/>
      <c r="AS22" s="321"/>
      <c r="AT22" s="298">
        <v>545</v>
      </c>
      <c r="AU22" s="299"/>
      <c r="AV22" s="299"/>
      <c r="AW22" s="300"/>
      <c r="AX22" s="299"/>
      <c r="AY22" s="301"/>
      <c r="AZ22" s="293">
        <v>311066</v>
      </c>
      <c r="BA22" s="294"/>
      <c r="BB22" s="295"/>
      <c r="BC22" s="296" t="s">
        <v>217</v>
      </c>
      <c r="BD22" s="297"/>
      <c r="BE22" s="297"/>
      <c r="BF22" s="297"/>
      <c r="BG22" s="297"/>
      <c r="BH22" s="297"/>
      <c r="BI22" s="297"/>
      <c r="BJ22" s="321"/>
      <c r="BK22" s="298">
        <v>1160</v>
      </c>
      <c r="BL22" s="299"/>
      <c r="BM22" s="299"/>
      <c r="BN22" s="300"/>
      <c r="BO22" s="299"/>
      <c r="BP22" s="301"/>
      <c r="BQ22" s="420">
        <v>312009</v>
      </c>
      <c r="BR22" s="294"/>
      <c r="BS22" s="295"/>
      <c r="BT22" s="296" t="s">
        <v>218</v>
      </c>
      <c r="BU22" s="297"/>
      <c r="BV22" s="297"/>
      <c r="BW22" s="297"/>
      <c r="BX22" s="297"/>
      <c r="BY22" s="297"/>
      <c r="BZ22" s="297"/>
      <c r="CA22" s="297"/>
      <c r="CB22" s="298">
        <v>630</v>
      </c>
      <c r="CC22" s="299"/>
      <c r="CD22" s="299"/>
      <c r="CE22" s="300"/>
      <c r="CF22" s="299"/>
      <c r="CG22" s="301"/>
      <c r="CH22" s="293">
        <v>312049</v>
      </c>
      <c r="CI22" s="294"/>
      <c r="CJ22" s="295"/>
      <c r="CK22" s="296" t="s">
        <v>219</v>
      </c>
      <c r="CL22" s="297"/>
      <c r="CM22" s="297"/>
      <c r="CN22" s="297"/>
      <c r="CO22" s="297"/>
      <c r="CP22" s="297"/>
      <c r="CQ22" s="297"/>
      <c r="CR22" s="297"/>
      <c r="CS22" s="298">
        <v>430</v>
      </c>
      <c r="CT22" s="299"/>
      <c r="CU22" s="299"/>
      <c r="CV22" s="300"/>
      <c r="CW22" s="299"/>
      <c r="CX22" s="301"/>
    </row>
    <row r="23" spans="1:102" ht="12.75" customHeight="1" x14ac:dyDescent="0.2">
      <c r="A23" s="376" t="s">
        <v>220</v>
      </c>
      <c r="B23" s="377"/>
      <c r="C23" s="377"/>
      <c r="D23" s="377"/>
      <c r="E23" s="377"/>
      <c r="F23" s="377"/>
      <c r="G23" s="377"/>
      <c r="H23" s="377"/>
      <c r="I23" s="377"/>
      <c r="J23" s="377"/>
      <c r="K23" s="377"/>
      <c r="L23" s="356">
        <f>SUM(町田①!L14:L22)</f>
        <v>5880</v>
      </c>
      <c r="M23" s="357"/>
      <c r="N23" s="358"/>
      <c r="O23" s="359" t="str">
        <f>IF(COUNTA(町田①!O14:O22)=0,"",SUMIF(町田①!O14:O22,"●",町田①!L14:L22)+SUM(町田①!O14:O22))</f>
        <v/>
      </c>
      <c r="P23" s="357"/>
      <c r="Q23" s="358"/>
      <c r="R23" s="293">
        <v>310069</v>
      </c>
      <c r="S23" s="294"/>
      <c r="T23" s="295"/>
      <c r="U23" s="296" t="s">
        <v>221</v>
      </c>
      <c r="V23" s="297"/>
      <c r="W23" s="297"/>
      <c r="X23" s="297"/>
      <c r="Y23" s="297"/>
      <c r="Z23" s="297"/>
      <c r="AA23" s="297"/>
      <c r="AB23" s="297"/>
      <c r="AC23" s="298">
        <v>270</v>
      </c>
      <c r="AD23" s="299"/>
      <c r="AE23" s="299"/>
      <c r="AF23" s="300"/>
      <c r="AG23" s="299"/>
      <c r="AH23" s="301"/>
      <c r="AI23" s="376" t="s">
        <v>222</v>
      </c>
      <c r="AJ23" s="377"/>
      <c r="AK23" s="377"/>
      <c r="AL23" s="377"/>
      <c r="AM23" s="377"/>
      <c r="AN23" s="377"/>
      <c r="AO23" s="377"/>
      <c r="AP23" s="377"/>
      <c r="AQ23" s="377"/>
      <c r="AR23" s="377"/>
      <c r="AS23" s="378"/>
      <c r="AT23" s="356">
        <f>SUM(AT14:AV22)</f>
        <v>5145</v>
      </c>
      <c r="AU23" s="357"/>
      <c r="AV23" s="358"/>
      <c r="AW23" s="359" t="str">
        <f>IF(COUNTA(AW14:AW22)=0,"",SUMIF(AW14:AW22,"●",AT14:AT22)+SUM(AW14:AW22))</f>
        <v/>
      </c>
      <c r="AX23" s="357"/>
      <c r="AY23" s="358"/>
      <c r="AZ23" s="293">
        <v>311067</v>
      </c>
      <c r="BA23" s="294"/>
      <c r="BB23" s="295"/>
      <c r="BC23" s="296" t="s">
        <v>223</v>
      </c>
      <c r="BD23" s="297"/>
      <c r="BE23" s="297"/>
      <c r="BF23" s="297"/>
      <c r="BG23" s="297"/>
      <c r="BH23" s="297"/>
      <c r="BI23" s="297"/>
      <c r="BJ23" s="321"/>
      <c r="BK23" s="298">
        <v>1040</v>
      </c>
      <c r="BL23" s="299"/>
      <c r="BM23" s="299"/>
      <c r="BN23" s="300"/>
      <c r="BO23" s="299"/>
      <c r="BP23" s="301"/>
      <c r="BQ23" s="376" t="s">
        <v>224</v>
      </c>
      <c r="BR23" s="377"/>
      <c r="BS23" s="377"/>
      <c r="BT23" s="377"/>
      <c r="BU23" s="377"/>
      <c r="BV23" s="377"/>
      <c r="BW23" s="377"/>
      <c r="BX23" s="377"/>
      <c r="BY23" s="377"/>
      <c r="BZ23" s="377"/>
      <c r="CA23" s="377"/>
      <c r="CB23" s="356">
        <f>SUM(CB14:CB22)</f>
        <v>3661</v>
      </c>
      <c r="CC23" s="357"/>
      <c r="CD23" s="358"/>
      <c r="CE23" s="359" t="str">
        <f>IF(COUNTA(CE14:CE22)=0,"",SUMIF(CE14:CE22,"●",CB14:CB22)+SUM(CE14:CE22))</f>
        <v/>
      </c>
      <c r="CF23" s="357"/>
      <c r="CG23" s="358"/>
      <c r="CH23" s="293">
        <v>312050</v>
      </c>
      <c r="CI23" s="294"/>
      <c r="CJ23" s="295"/>
      <c r="CK23" s="296" t="s">
        <v>225</v>
      </c>
      <c r="CL23" s="297"/>
      <c r="CM23" s="297"/>
      <c r="CN23" s="297"/>
      <c r="CO23" s="297"/>
      <c r="CP23" s="297"/>
      <c r="CQ23" s="297"/>
      <c r="CR23" s="297"/>
      <c r="CS23" s="298">
        <v>400</v>
      </c>
      <c r="CT23" s="299"/>
      <c r="CU23" s="299"/>
      <c r="CV23" s="300"/>
      <c r="CW23" s="299"/>
      <c r="CX23" s="301"/>
    </row>
    <row r="24" spans="1:102" ht="12.75" customHeight="1" x14ac:dyDescent="0.2">
      <c r="A24" s="293">
        <v>310010</v>
      </c>
      <c r="B24" s="294"/>
      <c r="C24" s="295"/>
      <c r="D24" s="296" t="s">
        <v>226</v>
      </c>
      <c r="E24" s="297"/>
      <c r="F24" s="297"/>
      <c r="G24" s="297"/>
      <c r="H24" s="297"/>
      <c r="I24" s="297"/>
      <c r="J24" s="297"/>
      <c r="K24" s="297"/>
      <c r="L24" s="298">
        <v>870</v>
      </c>
      <c r="M24" s="299"/>
      <c r="N24" s="299"/>
      <c r="O24" s="300"/>
      <c r="P24" s="299"/>
      <c r="Q24" s="301"/>
      <c r="R24" s="293">
        <v>310070</v>
      </c>
      <c r="S24" s="294"/>
      <c r="T24" s="295"/>
      <c r="U24" s="296" t="s">
        <v>227</v>
      </c>
      <c r="V24" s="297"/>
      <c r="W24" s="297"/>
      <c r="X24" s="297"/>
      <c r="Y24" s="297"/>
      <c r="Z24" s="297"/>
      <c r="AA24" s="297"/>
      <c r="AB24" s="297"/>
      <c r="AC24" s="298">
        <v>310</v>
      </c>
      <c r="AD24" s="299"/>
      <c r="AE24" s="299"/>
      <c r="AF24" s="300"/>
      <c r="AG24" s="299"/>
      <c r="AH24" s="301"/>
      <c r="AI24" s="293">
        <v>311010</v>
      </c>
      <c r="AJ24" s="294"/>
      <c r="AK24" s="295"/>
      <c r="AL24" s="296" t="s">
        <v>2337</v>
      </c>
      <c r="AM24" s="297"/>
      <c r="AN24" s="297"/>
      <c r="AO24" s="297"/>
      <c r="AP24" s="297"/>
      <c r="AQ24" s="297"/>
      <c r="AR24" s="297"/>
      <c r="AS24" s="321"/>
      <c r="AT24" s="298">
        <v>400</v>
      </c>
      <c r="AU24" s="299"/>
      <c r="AV24" s="299"/>
      <c r="AW24" s="300"/>
      <c r="AX24" s="299"/>
      <c r="AY24" s="301"/>
      <c r="AZ24" s="293">
        <v>311068</v>
      </c>
      <c r="BA24" s="294"/>
      <c r="BB24" s="295"/>
      <c r="BC24" s="296" t="s">
        <v>228</v>
      </c>
      <c r="BD24" s="297"/>
      <c r="BE24" s="297"/>
      <c r="BF24" s="297"/>
      <c r="BG24" s="297"/>
      <c r="BH24" s="297"/>
      <c r="BI24" s="297"/>
      <c r="BJ24" s="321"/>
      <c r="BK24" s="298">
        <v>830</v>
      </c>
      <c r="BL24" s="299"/>
      <c r="BM24" s="299"/>
      <c r="BN24" s="300"/>
      <c r="BO24" s="299"/>
      <c r="BP24" s="301"/>
      <c r="BQ24" s="293">
        <v>312010</v>
      </c>
      <c r="BR24" s="294"/>
      <c r="BS24" s="295"/>
      <c r="BT24" s="296" t="s">
        <v>229</v>
      </c>
      <c r="BU24" s="297"/>
      <c r="BV24" s="297"/>
      <c r="BW24" s="297"/>
      <c r="BX24" s="297"/>
      <c r="BY24" s="297"/>
      <c r="BZ24" s="297"/>
      <c r="CA24" s="321"/>
      <c r="CB24" s="298">
        <v>330</v>
      </c>
      <c r="CC24" s="299"/>
      <c r="CD24" s="299"/>
      <c r="CE24" s="300"/>
      <c r="CF24" s="299"/>
      <c r="CG24" s="301"/>
      <c r="CH24" s="293">
        <v>312051</v>
      </c>
      <c r="CI24" s="294"/>
      <c r="CJ24" s="295"/>
      <c r="CK24" s="296" t="s">
        <v>230</v>
      </c>
      <c r="CL24" s="297"/>
      <c r="CM24" s="297"/>
      <c r="CN24" s="297"/>
      <c r="CO24" s="297"/>
      <c r="CP24" s="297"/>
      <c r="CQ24" s="297"/>
      <c r="CR24" s="297"/>
      <c r="CS24" s="298">
        <v>410</v>
      </c>
      <c r="CT24" s="299"/>
      <c r="CU24" s="299"/>
      <c r="CV24" s="300"/>
      <c r="CW24" s="299"/>
      <c r="CX24" s="301"/>
    </row>
    <row r="25" spans="1:102" ht="12.75" customHeight="1" x14ac:dyDescent="0.2">
      <c r="A25" s="293">
        <v>310011</v>
      </c>
      <c r="B25" s="294"/>
      <c r="C25" s="295"/>
      <c r="D25" s="296" t="s">
        <v>231</v>
      </c>
      <c r="E25" s="297"/>
      <c r="F25" s="297"/>
      <c r="G25" s="297"/>
      <c r="H25" s="297"/>
      <c r="I25" s="297"/>
      <c r="J25" s="297"/>
      <c r="K25" s="297"/>
      <c r="L25" s="298">
        <v>500</v>
      </c>
      <c r="M25" s="299"/>
      <c r="N25" s="299"/>
      <c r="O25" s="300"/>
      <c r="P25" s="299"/>
      <c r="Q25" s="301"/>
      <c r="R25" s="293">
        <v>310071</v>
      </c>
      <c r="S25" s="294"/>
      <c r="T25" s="295"/>
      <c r="U25" s="296" t="s">
        <v>232</v>
      </c>
      <c r="V25" s="297"/>
      <c r="W25" s="297"/>
      <c r="X25" s="297"/>
      <c r="Y25" s="297"/>
      <c r="Z25" s="297"/>
      <c r="AA25" s="297"/>
      <c r="AB25" s="297"/>
      <c r="AC25" s="298">
        <v>370</v>
      </c>
      <c r="AD25" s="299"/>
      <c r="AE25" s="299"/>
      <c r="AF25" s="300"/>
      <c r="AG25" s="299"/>
      <c r="AH25" s="301"/>
      <c r="AI25" s="293">
        <v>311072</v>
      </c>
      <c r="AJ25" s="294"/>
      <c r="AK25" s="295"/>
      <c r="AL25" s="296" t="s">
        <v>2338</v>
      </c>
      <c r="AM25" s="297"/>
      <c r="AN25" s="297"/>
      <c r="AO25" s="297"/>
      <c r="AP25" s="297"/>
      <c r="AQ25" s="297"/>
      <c r="AR25" s="297"/>
      <c r="AS25" s="321"/>
      <c r="AT25" s="298">
        <v>600</v>
      </c>
      <c r="AU25" s="299"/>
      <c r="AV25" s="299"/>
      <c r="AW25" s="300"/>
      <c r="AX25" s="299"/>
      <c r="AY25" s="301"/>
      <c r="AZ25" s="293">
        <v>311069</v>
      </c>
      <c r="BA25" s="294"/>
      <c r="BB25" s="295"/>
      <c r="BC25" s="296" t="s">
        <v>234</v>
      </c>
      <c r="BD25" s="297"/>
      <c r="BE25" s="297"/>
      <c r="BF25" s="297"/>
      <c r="BG25" s="297"/>
      <c r="BH25" s="297"/>
      <c r="BI25" s="297"/>
      <c r="BJ25" s="321"/>
      <c r="BK25" s="298">
        <v>920</v>
      </c>
      <c r="BL25" s="299"/>
      <c r="BM25" s="299"/>
      <c r="BN25" s="300"/>
      <c r="BO25" s="299"/>
      <c r="BP25" s="301"/>
      <c r="BQ25" s="293">
        <v>312011</v>
      </c>
      <c r="BR25" s="294"/>
      <c r="BS25" s="295"/>
      <c r="BT25" s="296" t="s">
        <v>235</v>
      </c>
      <c r="BU25" s="297"/>
      <c r="BV25" s="297"/>
      <c r="BW25" s="297"/>
      <c r="BX25" s="297"/>
      <c r="BY25" s="297"/>
      <c r="BZ25" s="297"/>
      <c r="CA25" s="321"/>
      <c r="CB25" s="298">
        <v>540</v>
      </c>
      <c r="CC25" s="299"/>
      <c r="CD25" s="299"/>
      <c r="CE25" s="300"/>
      <c r="CF25" s="299"/>
      <c r="CG25" s="301"/>
      <c r="CH25" s="293">
        <v>312052</v>
      </c>
      <c r="CI25" s="294"/>
      <c r="CJ25" s="295"/>
      <c r="CK25" s="296" t="s">
        <v>236</v>
      </c>
      <c r="CL25" s="297"/>
      <c r="CM25" s="297"/>
      <c r="CN25" s="297"/>
      <c r="CO25" s="297"/>
      <c r="CP25" s="297"/>
      <c r="CQ25" s="297"/>
      <c r="CR25" s="297"/>
      <c r="CS25" s="298">
        <v>350</v>
      </c>
      <c r="CT25" s="299"/>
      <c r="CU25" s="299"/>
      <c r="CV25" s="300"/>
      <c r="CW25" s="299"/>
      <c r="CX25" s="301"/>
    </row>
    <row r="26" spans="1:102" ht="12.75" customHeight="1" x14ac:dyDescent="0.2">
      <c r="A26" s="293">
        <v>310012</v>
      </c>
      <c r="B26" s="294"/>
      <c r="C26" s="295"/>
      <c r="D26" s="296" t="s">
        <v>237</v>
      </c>
      <c r="E26" s="297"/>
      <c r="F26" s="297"/>
      <c r="G26" s="297"/>
      <c r="H26" s="297"/>
      <c r="I26" s="297"/>
      <c r="J26" s="297"/>
      <c r="K26" s="297"/>
      <c r="L26" s="298">
        <v>1160</v>
      </c>
      <c r="M26" s="299"/>
      <c r="N26" s="299"/>
      <c r="O26" s="300"/>
      <c r="P26" s="299"/>
      <c r="Q26" s="301"/>
      <c r="R26" s="293">
        <v>310072</v>
      </c>
      <c r="S26" s="294"/>
      <c r="T26" s="295"/>
      <c r="U26" s="296" t="s">
        <v>238</v>
      </c>
      <c r="V26" s="297"/>
      <c r="W26" s="297"/>
      <c r="X26" s="297"/>
      <c r="Y26" s="297"/>
      <c r="Z26" s="297"/>
      <c r="AA26" s="297"/>
      <c r="AB26" s="297"/>
      <c r="AC26" s="298">
        <v>460</v>
      </c>
      <c r="AD26" s="299"/>
      <c r="AE26" s="299"/>
      <c r="AF26" s="300"/>
      <c r="AG26" s="299"/>
      <c r="AH26" s="301"/>
      <c r="AI26" s="293">
        <v>311011</v>
      </c>
      <c r="AJ26" s="294"/>
      <c r="AK26" s="295"/>
      <c r="AL26" s="296" t="s">
        <v>233</v>
      </c>
      <c r="AM26" s="297"/>
      <c r="AN26" s="297"/>
      <c r="AO26" s="297"/>
      <c r="AP26" s="297"/>
      <c r="AQ26" s="297"/>
      <c r="AR26" s="297"/>
      <c r="AS26" s="321"/>
      <c r="AT26" s="298">
        <v>45</v>
      </c>
      <c r="AU26" s="299"/>
      <c r="AV26" s="299"/>
      <c r="AW26" s="300"/>
      <c r="AX26" s="299"/>
      <c r="AY26" s="301"/>
      <c r="AZ26" s="293">
        <v>311070</v>
      </c>
      <c r="BA26" s="294"/>
      <c r="BB26" s="295"/>
      <c r="BC26" s="296" t="s">
        <v>240</v>
      </c>
      <c r="BD26" s="297"/>
      <c r="BE26" s="297"/>
      <c r="BF26" s="297"/>
      <c r="BG26" s="297"/>
      <c r="BH26" s="297"/>
      <c r="BI26" s="297"/>
      <c r="BJ26" s="321"/>
      <c r="BK26" s="298">
        <v>500</v>
      </c>
      <c r="BL26" s="299"/>
      <c r="BM26" s="299"/>
      <c r="BN26" s="300"/>
      <c r="BO26" s="299"/>
      <c r="BP26" s="301"/>
      <c r="BQ26" s="293">
        <v>312012</v>
      </c>
      <c r="BR26" s="294"/>
      <c r="BS26" s="295"/>
      <c r="BT26" s="296" t="s">
        <v>241</v>
      </c>
      <c r="BU26" s="297"/>
      <c r="BV26" s="297"/>
      <c r="BW26" s="297"/>
      <c r="BX26" s="297"/>
      <c r="BY26" s="297"/>
      <c r="BZ26" s="297"/>
      <c r="CA26" s="321"/>
      <c r="CB26" s="298">
        <v>240</v>
      </c>
      <c r="CC26" s="299"/>
      <c r="CD26" s="299"/>
      <c r="CE26" s="300"/>
      <c r="CF26" s="299"/>
      <c r="CG26" s="301"/>
      <c r="CH26" s="293">
        <v>312053</v>
      </c>
      <c r="CI26" s="294"/>
      <c r="CJ26" s="295"/>
      <c r="CK26" s="296" t="s">
        <v>242</v>
      </c>
      <c r="CL26" s="297"/>
      <c r="CM26" s="297"/>
      <c r="CN26" s="297"/>
      <c r="CO26" s="297"/>
      <c r="CP26" s="297"/>
      <c r="CQ26" s="297"/>
      <c r="CR26" s="297"/>
      <c r="CS26" s="298">
        <v>650</v>
      </c>
      <c r="CT26" s="299"/>
      <c r="CU26" s="299"/>
      <c r="CV26" s="300"/>
      <c r="CW26" s="299"/>
      <c r="CX26" s="301"/>
    </row>
    <row r="27" spans="1:102" ht="12.75" customHeight="1" x14ac:dyDescent="0.2">
      <c r="A27" s="293">
        <v>310013</v>
      </c>
      <c r="B27" s="294"/>
      <c r="C27" s="295"/>
      <c r="D27" s="296" t="s">
        <v>243</v>
      </c>
      <c r="E27" s="297"/>
      <c r="F27" s="297"/>
      <c r="G27" s="297"/>
      <c r="H27" s="297"/>
      <c r="I27" s="297"/>
      <c r="J27" s="297"/>
      <c r="K27" s="297"/>
      <c r="L27" s="298">
        <v>730</v>
      </c>
      <c r="M27" s="299"/>
      <c r="N27" s="299"/>
      <c r="O27" s="300"/>
      <c r="P27" s="299"/>
      <c r="Q27" s="301"/>
      <c r="R27" s="293">
        <v>310073</v>
      </c>
      <c r="S27" s="294"/>
      <c r="T27" s="295"/>
      <c r="U27" s="296" t="s">
        <v>244</v>
      </c>
      <c r="V27" s="297"/>
      <c r="W27" s="297"/>
      <c r="X27" s="297"/>
      <c r="Y27" s="297"/>
      <c r="Z27" s="297"/>
      <c r="AA27" s="297"/>
      <c r="AB27" s="297"/>
      <c r="AC27" s="298">
        <v>480</v>
      </c>
      <c r="AD27" s="299"/>
      <c r="AE27" s="299"/>
      <c r="AF27" s="300"/>
      <c r="AG27" s="299"/>
      <c r="AH27" s="301"/>
      <c r="AI27" s="293">
        <v>311012</v>
      </c>
      <c r="AJ27" s="294"/>
      <c r="AK27" s="295"/>
      <c r="AL27" s="296" t="s">
        <v>239</v>
      </c>
      <c r="AM27" s="297"/>
      <c r="AN27" s="297"/>
      <c r="AO27" s="297"/>
      <c r="AP27" s="297"/>
      <c r="AQ27" s="297"/>
      <c r="AR27" s="297"/>
      <c r="AS27" s="321"/>
      <c r="AT27" s="298">
        <v>410</v>
      </c>
      <c r="AU27" s="299"/>
      <c r="AV27" s="299"/>
      <c r="AW27" s="300"/>
      <c r="AX27" s="299"/>
      <c r="AY27" s="301"/>
      <c r="AZ27" s="293">
        <v>311071</v>
      </c>
      <c r="BA27" s="294"/>
      <c r="BB27" s="295"/>
      <c r="BC27" s="296" t="s">
        <v>246</v>
      </c>
      <c r="BD27" s="297"/>
      <c r="BE27" s="297"/>
      <c r="BF27" s="297"/>
      <c r="BG27" s="297"/>
      <c r="BH27" s="297"/>
      <c r="BI27" s="297"/>
      <c r="BJ27" s="321"/>
      <c r="BK27" s="298">
        <v>30</v>
      </c>
      <c r="BL27" s="299"/>
      <c r="BM27" s="299"/>
      <c r="BN27" s="300"/>
      <c r="BO27" s="299"/>
      <c r="BP27" s="301"/>
      <c r="BQ27" s="293">
        <v>312013</v>
      </c>
      <c r="BR27" s="294"/>
      <c r="BS27" s="295"/>
      <c r="BT27" s="296" t="s">
        <v>247</v>
      </c>
      <c r="BU27" s="297"/>
      <c r="BV27" s="297"/>
      <c r="BW27" s="297"/>
      <c r="BX27" s="297"/>
      <c r="BY27" s="297"/>
      <c r="BZ27" s="297"/>
      <c r="CA27" s="321"/>
      <c r="CB27" s="298">
        <v>410</v>
      </c>
      <c r="CC27" s="299"/>
      <c r="CD27" s="299"/>
      <c r="CE27" s="300"/>
      <c r="CF27" s="299"/>
      <c r="CG27" s="301"/>
      <c r="CH27" s="293">
        <v>312054</v>
      </c>
      <c r="CI27" s="294"/>
      <c r="CJ27" s="295"/>
      <c r="CK27" s="296" t="s">
        <v>248</v>
      </c>
      <c r="CL27" s="297"/>
      <c r="CM27" s="297"/>
      <c r="CN27" s="297"/>
      <c r="CO27" s="297"/>
      <c r="CP27" s="297"/>
      <c r="CQ27" s="297"/>
      <c r="CR27" s="297"/>
      <c r="CS27" s="298">
        <v>569</v>
      </c>
      <c r="CT27" s="299"/>
      <c r="CU27" s="299"/>
      <c r="CV27" s="300"/>
      <c r="CW27" s="299"/>
      <c r="CX27" s="301"/>
    </row>
    <row r="28" spans="1:102" ht="12.75" customHeight="1" x14ac:dyDescent="0.2">
      <c r="A28" s="293">
        <v>310014</v>
      </c>
      <c r="B28" s="294"/>
      <c r="C28" s="295"/>
      <c r="D28" s="296" t="s">
        <v>249</v>
      </c>
      <c r="E28" s="297"/>
      <c r="F28" s="297"/>
      <c r="G28" s="297"/>
      <c r="H28" s="297"/>
      <c r="I28" s="297"/>
      <c r="J28" s="297"/>
      <c r="K28" s="297"/>
      <c r="L28" s="298">
        <v>550</v>
      </c>
      <c r="M28" s="299"/>
      <c r="N28" s="299"/>
      <c r="O28" s="300"/>
      <c r="P28" s="299"/>
      <c r="Q28" s="301"/>
      <c r="R28" s="376" t="s">
        <v>81</v>
      </c>
      <c r="S28" s="377"/>
      <c r="T28" s="377"/>
      <c r="U28" s="377"/>
      <c r="V28" s="377"/>
      <c r="W28" s="377"/>
      <c r="X28" s="377"/>
      <c r="Y28" s="377"/>
      <c r="Z28" s="377"/>
      <c r="AA28" s="377"/>
      <c r="AB28" s="377"/>
      <c r="AC28" s="356">
        <f>SUM(AC19:AC27)</f>
        <v>3080</v>
      </c>
      <c r="AD28" s="357"/>
      <c r="AE28" s="358"/>
      <c r="AF28" s="359" t="str">
        <f>IF(COUNTA(AF19:AF27)=0,"",SUMIF(AF19:AF27,"●",AC19:AC27)+SUM(AF19:AF27))</f>
        <v/>
      </c>
      <c r="AG28" s="357"/>
      <c r="AH28" s="358"/>
      <c r="AI28" s="293">
        <v>311013</v>
      </c>
      <c r="AJ28" s="294"/>
      <c r="AK28" s="295"/>
      <c r="AL28" s="296" t="s">
        <v>245</v>
      </c>
      <c r="AM28" s="297"/>
      <c r="AN28" s="297"/>
      <c r="AO28" s="297"/>
      <c r="AP28" s="297"/>
      <c r="AQ28" s="297"/>
      <c r="AR28" s="297"/>
      <c r="AS28" s="321"/>
      <c r="AT28" s="298">
        <v>346</v>
      </c>
      <c r="AU28" s="299"/>
      <c r="AV28" s="299"/>
      <c r="AW28" s="300"/>
      <c r="AX28" s="299"/>
      <c r="AY28" s="301"/>
      <c r="AZ28" s="293">
        <v>311073</v>
      </c>
      <c r="BA28" s="294"/>
      <c r="BB28" s="295"/>
      <c r="BC28" s="296" t="s">
        <v>256</v>
      </c>
      <c r="BD28" s="297"/>
      <c r="BE28" s="297"/>
      <c r="BF28" s="297"/>
      <c r="BG28" s="297"/>
      <c r="BH28" s="297"/>
      <c r="BI28" s="297"/>
      <c r="BJ28" s="321"/>
      <c r="BK28" s="298">
        <v>480</v>
      </c>
      <c r="BL28" s="299"/>
      <c r="BM28" s="299"/>
      <c r="BN28" s="300"/>
      <c r="BO28" s="299"/>
      <c r="BP28" s="301"/>
      <c r="BQ28" s="293">
        <v>312014</v>
      </c>
      <c r="BR28" s="294"/>
      <c r="BS28" s="295"/>
      <c r="BT28" s="296" t="s">
        <v>251</v>
      </c>
      <c r="BU28" s="297"/>
      <c r="BV28" s="297"/>
      <c r="BW28" s="297"/>
      <c r="BX28" s="297"/>
      <c r="BY28" s="297"/>
      <c r="BZ28" s="297"/>
      <c r="CA28" s="321"/>
      <c r="CB28" s="298">
        <v>700</v>
      </c>
      <c r="CC28" s="299"/>
      <c r="CD28" s="299"/>
      <c r="CE28" s="300"/>
      <c r="CF28" s="299"/>
      <c r="CG28" s="301"/>
      <c r="CH28" s="293">
        <v>312055</v>
      </c>
      <c r="CI28" s="294"/>
      <c r="CJ28" s="295"/>
      <c r="CK28" s="296" t="s">
        <v>252</v>
      </c>
      <c r="CL28" s="297"/>
      <c r="CM28" s="297"/>
      <c r="CN28" s="297"/>
      <c r="CO28" s="297"/>
      <c r="CP28" s="297"/>
      <c r="CQ28" s="297"/>
      <c r="CR28" s="297"/>
      <c r="CS28" s="298">
        <v>420</v>
      </c>
      <c r="CT28" s="299"/>
      <c r="CU28" s="299"/>
      <c r="CV28" s="300"/>
      <c r="CW28" s="299"/>
      <c r="CX28" s="301"/>
    </row>
    <row r="29" spans="1:102" ht="12.75" customHeight="1" x14ac:dyDescent="0.2">
      <c r="A29" s="293">
        <v>310015</v>
      </c>
      <c r="B29" s="294"/>
      <c r="C29" s="295"/>
      <c r="D29" s="296" t="s">
        <v>253</v>
      </c>
      <c r="E29" s="297"/>
      <c r="F29" s="297"/>
      <c r="G29" s="297"/>
      <c r="H29" s="297"/>
      <c r="I29" s="297"/>
      <c r="J29" s="297"/>
      <c r="K29" s="297"/>
      <c r="L29" s="298">
        <v>520</v>
      </c>
      <c r="M29" s="299"/>
      <c r="N29" s="299"/>
      <c r="O29" s="300"/>
      <c r="P29" s="299"/>
      <c r="Q29" s="301"/>
      <c r="R29" s="293">
        <v>310074</v>
      </c>
      <c r="S29" s="294"/>
      <c r="T29" s="295"/>
      <c r="U29" s="296" t="s">
        <v>254</v>
      </c>
      <c r="V29" s="297"/>
      <c r="W29" s="297"/>
      <c r="X29" s="297"/>
      <c r="Y29" s="297"/>
      <c r="Z29" s="297"/>
      <c r="AA29" s="297"/>
      <c r="AB29" s="297"/>
      <c r="AC29" s="298">
        <v>357</v>
      </c>
      <c r="AD29" s="299"/>
      <c r="AE29" s="299"/>
      <c r="AF29" s="300"/>
      <c r="AG29" s="299"/>
      <c r="AH29" s="301"/>
      <c r="AI29" s="293">
        <v>311014</v>
      </c>
      <c r="AJ29" s="294"/>
      <c r="AK29" s="295"/>
      <c r="AL29" s="296" t="s">
        <v>250</v>
      </c>
      <c r="AM29" s="297"/>
      <c r="AN29" s="297"/>
      <c r="AO29" s="297"/>
      <c r="AP29" s="297"/>
      <c r="AQ29" s="297"/>
      <c r="AR29" s="297"/>
      <c r="AS29" s="321"/>
      <c r="AT29" s="298">
        <v>570</v>
      </c>
      <c r="AU29" s="299"/>
      <c r="AV29" s="299"/>
      <c r="AW29" s="300"/>
      <c r="AX29" s="299"/>
      <c r="AY29" s="301"/>
      <c r="AZ29" s="293">
        <v>311074</v>
      </c>
      <c r="BA29" s="294"/>
      <c r="BB29" s="295"/>
      <c r="BC29" s="296" t="s">
        <v>262</v>
      </c>
      <c r="BD29" s="297"/>
      <c r="BE29" s="297"/>
      <c r="BF29" s="297"/>
      <c r="BG29" s="297"/>
      <c r="BH29" s="297"/>
      <c r="BI29" s="297"/>
      <c r="BJ29" s="321"/>
      <c r="BK29" s="298">
        <v>500</v>
      </c>
      <c r="BL29" s="299"/>
      <c r="BM29" s="299"/>
      <c r="BN29" s="300"/>
      <c r="BO29" s="299"/>
      <c r="BP29" s="301"/>
      <c r="BQ29" s="293">
        <v>312015</v>
      </c>
      <c r="BR29" s="294"/>
      <c r="BS29" s="295"/>
      <c r="BT29" s="296" t="s">
        <v>257</v>
      </c>
      <c r="BU29" s="297"/>
      <c r="BV29" s="297"/>
      <c r="BW29" s="297"/>
      <c r="BX29" s="297"/>
      <c r="BY29" s="297"/>
      <c r="BZ29" s="297"/>
      <c r="CA29" s="321"/>
      <c r="CB29" s="298">
        <v>580</v>
      </c>
      <c r="CC29" s="299"/>
      <c r="CD29" s="299"/>
      <c r="CE29" s="300"/>
      <c r="CF29" s="299"/>
      <c r="CG29" s="301"/>
      <c r="CH29" s="293">
        <v>312056</v>
      </c>
      <c r="CI29" s="294"/>
      <c r="CJ29" s="295"/>
      <c r="CK29" s="296" t="s">
        <v>258</v>
      </c>
      <c r="CL29" s="297"/>
      <c r="CM29" s="297"/>
      <c r="CN29" s="297"/>
      <c r="CO29" s="297"/>
      <c r="CP29" s="297"/>
      <c r="CQ29" s="297"/>
      <c r="CR29" s="297"/>
      <c r="CS29" s="298">
        <v>181</v>
      </c>
      <c r="CT29" s="299"/>
      <c r="CU29" s="299"/>
      <c r="CV29" s="300"/>
      <c r="CW29" s="299"/>
      <c r="CX29" s="301"/>
    </row>
    <row r="30" spans="1:102" ht="12.75" customHeight="1" x14ac:dyDescent="0.2">
      <c r="A30" s="293">
        <v>310016</v>
      </c>
      <c r="B30" s="294"/>
      <c r="C30" s="295"/>
      <c r="D30" s="296" t="s">
        <v>259</v>
      </c>
      <c r="E30" s="297"/>
      <c r="F30" s="297"/>
      <c r="G30" s="297"/>
      <c r="H30" s="297"/>
      <c r="I30" s="297"/>
      <c r="J30" s="297"/>
      <c r="K30" s="297"/>
      <c r="L30" s="298">
        <v>70</v>
      </c>
      <c r="M30" s="299"/>
      <c r="N30" s="299"/>
      <c r="O30" s="300"/>
      <c r="P30" s="299"/>
      <c r="Q30" s="301"/>
      <c r="R30" s="293">
        <v>310075</v>
      </c>
      <c r="S30" s="294"/>
      <c r="T30" s="295"/>
      <c r="U30" s="296" t="s">
        <v>260</v>
      </c>
      <c r="V30" s="297"/>
      <c r="W30" s="297"/>
      <c r="X30" s="297"/>
      <c r="Y30" s="297"/>
      <c r="Z30" s="297"/>
      <c r="AA30" s="297"/>
      <c r="AB30" s="297"/>
      <c r="AC30" s="298">
        <v>420</v>
      </c>
      <c r="AD30" s="299"/>
      <c r="AE30" s="299"/>
      <c r="AF30" s="300"/>
      <c r="AG30" s="299"/>
      <c r="AH30" s="301"/>
      <c r="AI30" s="293">
        <v>311015</v>
      </c>
      <c r="AJ30" s="294"/>
      <c r="AK30" s="295"/>
      <c r="AL30" s="296" t="s">
        <v>255</v>
      </c>
      <c r="AM30" s="297"/>
      <c r="AN30" s="297"/>
      <c r="AO30" s="297"/>
      <c r="AP30" s="297"/>
      <c r="AQ30" s="297"/>
      <c r="AR30" s="297"/>
      <c r="AS30" s="321"/>
      <c r="AT30" s="298">
        <v>420</v>
      </c>
      <c r="AU30" s="299"/>
      <c r="AV30" s="299"/>
      <c r="AW30" s="300"/>
      <c r="AX30" s="299"/>
      <c r="AY30" s="301"/>
      <c r="AZ30" s="419" t="s">
        <v>268</v>
      </c>
      <c r="BA30" s="377"/>
      <c r="BB30" s="377"/>
      <c r="BC30" s="377"/>
      <c r="BD30" s="377"/>
      <c r="BE30" s="377"/>
      <c r="BF30" s="377"/>
      <c r="BG30" s="377"/>
      <c r="BH30" s="377"/>
      <c r="BI30" s="377"/>
      <c r="BJ30" s="378"/>
      <c r="BK30" s="356">
        <f>SUM(BK19:BM29)</f>
        <v>6827</v>
      </c>
      <c r="BL30" s="357"/>
      <c r="BM30" s="358"/>
      <c r="BN30" s="359" t="str">
        <f>IF(COUNTA(BN19:BN29)=0,"",SUMIF(BN19:BN29,"●",BK19:BK29)+SUM(BN19:BN29))</f>
        <v/>
      </c>
      <c r="BO30" s="357"/>
      <c r="BP30" s="358"/>
      <c r="BQ30" s="293">
        <v>312016</v>
      </c>
      <c r="BR30" s="294"/>
      <c r="BS30" s="295"/>
      <c r="BT30" s="296" t="s">
        <v>263</v>
      </c>
      <c r="BU30" s="297"/>
      <c r="BV30" s="297"/>
      <c r="BW30" s="297"/>
      <c r="BX30" s="297"/>
      <c r="BY30" s="297"/>
      <c r="BZ30" s="297"/>
      <c r="CA30" s="321"/>
      <c r="CB30" s="298">
        <v>350</v>
      </c>
      <c r="CC30" s="299"/>
      <c r="CD30" s="299"/>
      <c r="CE30" s="300"/>
      <c r="CF30" s="299"/>
      <c r="CG30" s="301"/>
      <c r="CH30" s="376" t="s">
        <v>264</v>
      </c>
      <c r="CI30" s="377"/>
      <c r="CJ30" s="377"/>
      <c r="CK30" s="377"/>
      <c r="CL30" s="377"/>
      <c r="CM30" s="377"/>
      <c r="CN30" s="377"/>
      <c r="CO30" s="377"/>
      <c r="CP30" s="377"/>
      <c r="CQ30" s="377"/>
      <c r="CR30" s="377"/>
      <c r="CS30" s="356">
        <f>SUM(CS14:CS29)</f>
        <v>7665</v>
      </c>
      <c r="CT30" s="357"/>
      <c r="CU30" s="358"/>
      <c r="CV30" s="359" t="str">
        <f>IF(COUNTA(CV14:CV29)=0,"",SUMIF(CV14:CV29,"●",CS14:CS29)+SUM(CV14:CV29))</f>
        <v/>
      </c>
      <c r="CW30" s="357"/>
      <c r="CX30" s="358"/>
    </row>
    <row r="31" spans="1:102" ht="12.75" customHeight="1" x14ac:dyDescent="0.2">
      <c r="A31" s="293">
        <v>310017</v>
      </c>
      <c r="B31" s="294"/>
      <c r="C31" s="295"/>
      <c r="D31" s="296" t="s">
        <v>265</v>
      </c>
      <c r="E31" s="297"/>
      <c r="F31" s="297"/>
      <c r="G31" s="297"/>
      <c r="H31" s="297"/>
      <c r="I31" s="297"/>
      <c r="J31" s="297"/>
      <c r="K31" s="297"/>
      <c r="L31" s="298">
        <v>460</v>
      </c>
      <c r="M31" s="299"/>
      <c r="N31" s="299"/>
      <c r="O31" s="300"/>
      <c r="P31" s="299"/>
      <c r="Q31" s="301"/>
      <c r="R31" s="293">
        <v>310076</v>
      </c>
      <c r="S31" s="294"/>
      <c r="T31" s="295"/>
      <c r="U31" s="296" t="s">
        <v>266</v>
      </c>
      <c r="V31" s="297"/>
      <c r="W31" s="297"/>
      <c r="X31" s="297"/>
      <c r="Y31" s="297"/>
      <c r="Z31" s="297"/>
      <c r="AA31" s="297"/>
      <c r="AB31" s="297"/>
      <c r="AC31" s="298">
        <v>700</v>
      </c>
      <c r="AD31" s="299"/>
      <c r="AE31" s="299"/>
      <c r="AF31" s="300"/>
      <c r="AG31" s="299"/>
      <c r="AH31" s="301"/>
      <c r="AI31" s="293">
        <v>311016</v>
      </c>
      <c r="AJ31" s="294"/>
      <c r="AK31" s="295"/>
      <c r="AL31" s="296" t="s">
        <v>261</v>
      </c>
      <c r="AM31" s="297"/>
      <c r="AN31" s="297"/>
      <c r="AO31" s="297"/>
      <c r="AP31" s="297"/>
      <c r="AQ31" s="297"/>
      <c r="AR31" s="297"/>
      <c r="AS31" s="321"/>
      <c r="AT31" s="298">
        <v>260</v>
      </c>
      <c r="AU31" s="299"/>
      <c r="AV31" s="299"/>
      <c r="AW31" s="300"/>
      <c r="AX31" s="299"/>
      <c r="AY31" s="301"/>
      <c r="AZ31" s="395">
        <v>311075</v>
      </c>
      <c r="BA31" s="396"/>
      <c r="BB31" s="397"/>
      <c r="BC31" s="412" t="s">
        <v>274</v>
      </c>
      <c r="BD31" s="413"/>
      <c r="BE31" s="413"/>
      <c r="BF31" s="413"/>
      <c r="BG31" s="413"/>
      <c r="BH31" s="413"/>
      <c r="BI31" s="413"/>
      <c r="BJ31" s="414"/>
      <c r="BK31" s="415">
        <v>750</v>
      </c>
      <c r="BL31" s="416"/>
      <c r="BM31" s="416"/>
      <c r="BN31" s="417"/>
      <c r="BO31" s="416"/>
      <c r="BP31" s="418"/>
      <c r="BQ31" s="293">
        <v>312017</v>
      </c>
      <c r="BR31" s="294"/>
      <c r="BS31" s="295"/>
      <c r="BT31" s="296" t="s">
        <v>269</v>
      </c>
      <c r="BU31" s="297"/>
      <c r="BV31" s="297"/>
      <c r="BW31" s="297"/>
      <c r="BX31" s="297"/>
      <c r="BY31" s="297"/>
      <c r="BZ31" s="297"/>
      <c r="CA31" s="321"/>
      <c r="CB31" s="298">
        <v>115</v>
      </c>
      <c r="CC31" s="299"/>
      <c r="CD31" s="299"/>
      <c r="CE31" s="300"/>
      <c r="CF31" s="299"/>
      <c r="CG31" s="301"/>
      <c r="CH31" s="293">
        <v>312057</v>
      </c>
      <c r="CI31" s="294"/>
      <c r="CJ31" s="295"/>
      <c r="CK31" s="296" t="s">
        <v>270</v>
      </c>
      <c r="CL31" s="297"/>
      <c r="CM31" s="297"/>
      <c r="CN31" s="297"/>
      <c r="CO31" s="297"/>
      <c r="CP31" s="297"/>
      <c r="CQ31" s="297"/>
      <c r="CR31" s="297"/>
      <c r="CS31" s="298">
        <v>395</v>
      </c>
      <c r="CT31" s="299"/>
      <c r="CU31" s="299"/>
      <c r="CV31" s="300"/>
      <c r="CW31" s="299"/>
      <c r="CX31" s="301"/>
    </row>
    <row r="32" spans="1:102" ht="12.75" customHeight="1" x14ac:dyDescent="0.2">
      <c r="A32" s="293">
        <v>310018</v>
      </c>
      <c r="B32" s="294"/>
      <c r="C32" s="295"/>
      <c r="D32" s="296" t="s">
        <v>271</v>
      </c>
      <c r="E32" s="297"/>
      <c r="F32" s="297"/>
      <c r="G32" s="297"/>
      <c r="H32" s="297"/>
      <c r="I32" s="297"/>
      <c r="J32" s="297"/>
      <c r="K32" s="297"/>
      <c r="L32" s="298">
        <v>280</v>
      </c>
      <c r="M32" s="299"/>
      <c r="N32" s="299"/>
      <c r="O32" s="300"/>
      <c r="P32" s="299"/>
      <c r="Q32" s="301"/>
      <c r="R32" s="293">
        <v>310077</v>
      </c>
      <c r="S32" s="294"/>
      <c r="T32" s="295"/>
      <c r="U32" s="296" t="s">
        <v>272</v>
      </c>
      <c r="V32" s="297"/>
      <c r="W32" s="297"/>
      <c r="X32" s="297"/>
      <c r="Y32" s="297"/>
      <c r="Z32" s="297"/>
      <c r="AA32" s="297"/>
      <c r="AB32" s="297"/>
      <c r="AC32" s="298">
        <v>310</v>
      </c>
      <c r="AD32" s="299"/>
      <c r="AE32" s="299"/>
      <c r="AF32" s="300"/>
      <c r="AG32" s="299"/>
      <c r="AH32" s="301"/>
      <c r="AI32" s="293">
        <v>311017</v>
      </c>
      <c r="AJ32" s="294"/>
      <c r="AK32" s="295"/>
      <c r="AL32" s="296" t="s">
        <v>267</v>
      </c>
      <c r="AM32" s="297"/>
      <c r="AN32" s="297"/>
      <c r="AO32" s="297"/>
      <c r="AP32" s="297"/>
      <c r="AQ32" s="297"/>
      <c r="AR32" s="297"/>
      <c r="AS32" s="321"/>
      <c r="AT32" s="298">
        <v>500</v>
      </c>
      <c r="AU32" s="299"/>
      <c r="AV32" s="299"/>
      <c r="AW32" s="300"/>
      <c r="AX32" s="299"/>
      <c r="AY32" s="301"/>
      <c r="AZ32" s="395">
        <v>311076</v>
      </c>
      <c r="BA32" s="396"/>
      <c r="BB32" s="397"/>
      <c r="BC32" s="296" t="s">
        <v>280</v>
      </c>
      <c r="BD32" s="297"/>
      <c r="BE32" s="297"/>
      <c r="BF32" s="297"/>
      <c r="BG32" s="297"/>
      <c r="BH32" s="297"/>
      <c r="BI32" s="297"/>
      <c r="BJ32" s="321"/>
      <c r="BK32" s="298">
        <v>340</v>
      </c>
      <c r="BL32" s="299"/>
      <c r="BM32" s="299"/>
      <c r="BN32" s="300"/>
      <c r="BO32" s="299"/>
      <c r="BP32" s="301"/>
      <c r="BQ32" s="293">
        <v>312018</v>
      </c>
      <c r="BR32" s="294"/>
      <c r="BS32" s="295"/>
      <c r="BT32" s="296" t="s">
        <v>275</v>
      </c>
      <c r="BU32" s="297"/>
      <c r="BV32" s="297"/>
      <c r="BW32" s="297"/>
      <c r="BX32" s="297"/>
      <c r="BY32" s="297"/>
      <c r="BZ32" s="297"/>
      <c r="CA32" s="321"/>
      <c r="CB32" s="298">
        <v>200</v>
      </c>
      <c r="CC32" s="299"/>
      <c r="CD32" s="299"/>
      <c r="CE32" s="300"/>
      <c r="CF32" s="299"/>
      <c r="CG32" s="301"/>
      <c r="CH32" s="293">
        <v>312058</v>
      </c>
      <c r="CI32" s="294"/>
      <c r="CJ32" s="295"/>
      <c r="CK32" s="296" t="s">
        <v>276</v>
      </c>
      <c r="CL32" s="297"/>
      <c r="CM32" s="297"/>
      <c r="CN32" s="297"/>
      <c r="CO32" s="297"/>
      <c r="CP32" s="297"/>
      <c r="CQ32" s="297"/>
      <c r="CR32" s="297"/>
      <c r="CS32" s="298">
        <v>80</v>
      </c>
      <c r="CT32" s="299"/>
      <c r="CU32" s="299"/>
      <c r="CV32" s="300"/>
      <c r="CW32" s="299"/>
      <c r="CX32" s="301"/>
    </row>
    <row r="33" spans="1:102" ht="12.75" customHeight="1" x14ac:dyDescent="0.2">
      <c r="A33" s="376" t="s">
        <v>277</v>
      </c>
      <c r="B33" s="377"/>
      <c r="C33" s="377"/>
      <c r="D33" s="377"/>
      <c r="E33" s="377"/>
      <c r="F33" s="377"/>
      <c r="G33" s="377"/>
      <c r="H33" s="377"/>
      <c r="I33" s="377"/>
      <c r="J33" s="377"/>
      <c r="K33" s="377"/>
      <c r="L33" s="356">
        <f>SUM(L24:L32)</f>
        <v>5140</v>
      </c>
      <c r="M33" s="357"/>
      <c r="N33" s="358"/>
      <c r="O33" s="359" t="str">
        <f>IF(COUNTA(O24:O32)=0,"",SUMIF(O24:O32,"●",L24:L32)+SUM(O24:O32))</f>
        <v/>
      </c>
      <c r="P33" s="357"/>
      <c r="Q33" s="358"/>
      <c r="R33" s="293">
        <v>310078</v>
      </c>
      <c r="S33" s="294"/>
      <c r="T33" s="295"/>
      <c r="U33" s="296" t="s">
        <v>278</v>
      </c>
      <c r="V33" s="297"/>
      <c r="W33" s="297"/>
      <c r="X33" s="297"/>
      <c r="Y33" s="297"/>
      <c r="Z33" s="297"/>
      <c r="AA33" s="297"/>
      <c r="AB33" s="297"/>
      <c r="AC33" s="298">
        <v>170</v>
      </c>
      <c r="AD33" s="299"/>
      <c r="AE33" s="299"/>
      <c r="AF33" s="300"/>
      <c r="AG33" s="299"/>
      <c r="AH33" s="301"/>
      <c r="AI33" s="293">
        <v>311018</v>
      </c>
      <c r="AJ33" s="294"/>
      <c r="AK33" s="295"/>
      <c r="AL33" s="296" t="s">
        <v>273</v>
      </c>
      <c r="AM33" s="297"/>
      <c r="AN33" s="297"/>
      <c r="AO33" s="297"/>
      <c r="AP33" s="297"/>
      <c r="AQ33" s="297"/>
      <c r="AR33" s="297"/>
      <c r="AS33" s="321"/>
      <c r="AT33" s="298">
        <v>100</v>
      </c>
      <c r="AU33" s="299"/>
      <c r="AV33" s="299"/>
      <c r="AW33" s="300"/>
      <c r="AX33" s="299"/>
      <c r="AY33" s="301"/>
      <c r="AZ33" s="395">
        <v>311077</v>
      </c>
      <c r="BA33" s="396"/>
      <c r="BB33" s="397"/>
      <c r="BC33" s="296" t="s">
        <v>286</v>
      </c>
      <c r="BD33" s="297"/>
      <c r="BE33" s="297"/>
      <c r="BF33" s="297"/>
      <c r="BG33" s="297"/>
      <c r="BH33" s="297"/>
      <c r="BI33" s="297"/>
      <c r="BJ33" s="321"/>
      <c r="BK33" s="298">
        <v>480</v>
      </c>
      <c r="BL33" s="299"/>
      <c r="BM33" s="299"/>
      <c r="BN33" s="300"/>
      <c r="BO33" s="299"/>
      <c r="BP33" s="301"/>
      <c r="BQ33" s="293">
        <v>312019</v>
      </c>
      <c r="BR33" s="294"/>
      <c r="BS33" s="295"/>
      <c r="BT33" s="296" t="s">
        <v>281</v>
      </c>
      <c r="BU33" s="297"/>
      <c r="BV33" s="297"/>
      <c r="BW33" s="297"/>
      <c r="BX33" s="297"/>
      <c r="BY33" s="297"/>
      <c r="BZ33" s="297"/>
      <c r="CA33" s="321"/>
      <c r="CB33" s="298">
        <v>490</v>
      </c>
      <c r="CC33" s="299"/>
      <c r="CD33" s="299"/>
      <c r="CE33" s="300"/>
      <c r="CF33" s="299"/>
      <c r="CG33" s="301"/>
      <c r="CH33" s="293">
        <v>312059</v>
      </c>
      <c r="CI33" s="294"/>
      <c r="CJ33" s="295"/>
      <c r="CK33" s="296" t="s">
        <v>282</v>
      </c>
      <c r="CL33" s="297"/>
      <c r="CM33" s="297"/>
      <c r="CN33" s="297"/>
      <c r="CO33" s="297"/>
      <c r="CP33" s="297"/>
      <c r="CQ33" s="297"/>
      <c r="CR33" s="297"/>
      <c r="CS33" s="298">
        <v>450</v>
      </c>
      <c r="CT33" s="299"/>
      <c r="CU33" s="299"/>
      <c r="CV33" s="300"/>
      <c r="CW33" s="299"/>
      <c r="CX33" s="301"/>
    </row>
    <row r="34" spans="1:102" ht="12.75" customHeight="1" x14ac:dyDescent="0.2">
      <c r="A34" s="293">
        <v>310019</v>
      </c>
      <c r="B34" s="294"/>
      <c r="C34" s="295"/>
      <c r="D34" s="296" t="s">
        <v>283</v>
      </c>
      <c r="E34" s="297"/>
      <c r="F34" s="297"/>
      <c r="G34" s="297"/>
      <c r="H34" s="297"/>
      <c r="I34" s="297"/>
      <c r="J34" s="297"/>
      <c r="K34" s="297"/>
      <c r="L34" s="298">
        <v>900</v>
      </c>
      <c r="M34" s="299"/>
      <c r="N34" s="299"/>
      <c r="O34" s="300"/>
      <c r="P34" s="299"/>
      <c r="Q34" s="301"/>
      <c r="R34" s="293">
        <v>310079</v>
      </c>
      <c r="S34" s="294"/>
      <c r="T34" s="295"/>
      <c r="U34" s="296" t="s">
        <v>284</v>
      </c>
      <c r="V34" s="297"/>
      <c r="W34" s="297"/>
      <c r="X34" s="297"/>
      <c r="Y34" s="297"/>
      <c r="Z34" s="297"/>
      <c r="AA34" s="297"/>
      <c r="AB34" s="297"/>
      <c r="AC34" s="298">
        <v>700</v>
      </c>
      <c r="AD34" s="299"/>
      <c r="AE34" s="299"/>
      <c r="AF34" s="300"/>
      <c r="AG34" s="299"/>
      <c r="AH34" s="301"/>
      <c r="AI34" s="293">
        <v>311019</v>
      </c>
      <c r="AJ34" s="294"/>
      <c r="AK34" s="295"/>
      <c r="AL34" s="296" t="s">
        <v>279</v>
      </c>
      <c r="AM34" s="297"/>
      <c r="AN34" s="297"/>
      <c r="AO34" s="297"/>
      <c r="AP34" s="297"/>
      <c r="AQ34" s="297"/>
      <c r="AR34" s="297"/>
      <c r="AS34" s="321"/>
      <c r="AT34" s="298">
        <v>90</v>
      </c>
      <c r="AU34" s="299"/>
      <c r="AV34" s="299"/>
      <c r="AW34" s="300"/>
      <c r="AX34" s="299"/>
      <c r="AY34" s="301"/>
      <c r="AZ34" s="395">
        <v>311078</v>
      </c>
      <c r="BA34" s="396"/>
      <c r="BB34" s="397"/>
      <c r="BC34" s="296" t="s">
        <v>292</v>
      </c>
      <c r="BD34" s="297"/>
      <c r="BE34" s="297"/>
      <c r="BF34" s="297"/>
      <c r="BG34" s="297"/>
      <c r="BH34" s="297"/>
      <c r="BI34" s="297"/>
      <c r="BJ34" s="321"/>
      <c r="BK34" s="298">
        <v>2197</v>
      </c>
      <c r="BL34" s="299"/>
      <c r="BM34" s="299"/>
      <c r="BN34" s="300"/>
      <c r="BO34" s="299"/>
      <c r="BP34" s="301"/>
      <c r="BQ34" s="293">
        <v>312020</v>
      </c>
      <c r="BR34" s="294"/>
      <c r="BS34" s="295"/>
      <c r="BT34" s="296" t="s">
        <v>287</v>
      </c>
      <c r="BU34" s="297"/>
      <c r="BV34" s="297"/>
      <c r="BW34" s="297"/>
      <c r="BX34" s="297"/>
      <c r="BY34" s="297"/>
      <c r="BZ34" s="297"/>
      <c r="CA34" s="321"/>
      <c r="CB34" s="298">
        <v>470</v>
      </c>
      <c r="CC34" s="299"/>
      <c r="CD34" s="299"/>
      <c r="CE34" s="300"/>
      <c r="CF34" s="299"/>
      <c r="CG34" s="301"/>
      <c r="CH34" s="293">
        <v>312060</v>
      </c>
      <c r="CI34" s="294"/>
      <c r="CJ34" s="295"/>
      <c r="CK34" s="296" t="s">
        <v>288</v>
      </c>
      <c r="CL34" s="297"/>
      <c r="CM34" s="297"/>
      <c r="CN34" s="297"/>
      <c r="CO34" s="297"/>
      <c r="CP34" s="297"/>
      <c r="CQ34" s="297"/>
      <c r="CR34" s="297"/>
      <c r="CS34" s="298">
        <v>350</v>
      </c>
      <c r="CT34" s="299"/>
      <c r="CU34" s="299"/>
      <c r="CV34" s="300"/>
      <c r="CW34" s="299"/>
      <c r="CX34" s="301"/>
    </row>
    <row r="35" spans="1:102" ht="12.75" customHeight="1" x14ac:dyDescent="0.2">
      <c r="A35" s="293">
        <v>310020</v>
      </c>
      <c r="B35" s="294"/>
      <c r="C35" s="295"/>
      <c r="D35" s="296" t="s">
        <v>289</v>
      </c>
      <c r="E35" s="297"/>
      <c r="F35" s="297"/>
      <c r="G35" s="297"/>
      <c r="H35" s="297"/>
      <c r="I35" s="297"/>
      <c r="J35" s="297"/>
      <c r="K35" s="297"/>
      <c r="L35" s="298">
        <v>300</v>
      </c>
      <c r="M35" s="299"/>
      <c r="N35" s="299"/>
      <c r="O35" s="300"/>
      <c r="P35" s="299"/>
      <c r="Q35" s="301"/>
      <c r="R35" s="388" t="s">
        <v>290</v>
      </c>
      <c r="S35" s="389"/>
      <c r="T35" s="389"/>
      <c r="U35" s="389"/>
      <c r="V35" s="389"/>
      <c r="W35" s="389"/>
      <c r="X35" s="389"/>
      <c r="Y35" s="389"/>
      <c r="Z35" s="389"/>
      <c r="AA35" s="389"/>
      <c r="AB35" s="389"/>
      <c r="AC35" s="391">
        <f>SUM(AC29:AE34)</f>
        <v>2657</v>
      </c>
      <c r="AD35" s="392"/>
      <c r="AE35" s="393"/>
      <c r="AF35" s="394" t="str">
        <f>IF(COUNTA(AF29:AF34)=0,"",SUMIF(AF29:AF34,"●",AC29:AC34)+SUM(AF29:AF34))</f>
        <v/>
      </c>
      <c r="AG35" s="392"/>
      <c r="AH35" s="393"/>
      <c r="AI35" s="293">
        <v>311020</v>
      </c>
      <c r="AJ35" s="294"/>
      <c r="AK35" s="295"/>
      <c r="AL35" s="296" t="s">
        <v>285</v>
      </c>
      <c r="AM35" s="297"/>
      <c r="AN35" s="297"/>
      <c r="AO35" s="297"/>
      <c r="AP35" s="297"/>
      <c r="AQ35" s="297"/>
      <c r="AR35" s="297"/>
      <c r="AS35" s="321"/>
      <c r="AT35" s="298">
        <v>1000</v>
      </c>
      <c r="AU35" s="299"/>
      <c r="AV35" s="299"/>
      <c r="AW35" s="300"/>
      <c r="AX35" s="299"/>
      <c r="AY35" s="301"/>
      <c r="AZ35" s="395">
        <v>311079</v>
      </c>
      <c r="BA35" s="396"/>
      <c r="BB35" s="397"/>
      <c r="BC35" s="296" t="s">
        <v>298</v>
      </c>
      <c r="BD35" s="297"/>
      <c r="BE35" s="297"/>
      <c r="BF35" s="297"/>
      <c r="BG35" s="297"/>
      <c r="BH35" s="297"/>
      <c r="BI35" s="297"/>
      <c r="BJ35" s="321"/>
      <c r="BK35" s="298">
        <v>460</v>
      </c>
      <c r="BL35" s="299"/>
      <c r="BM35" s="299"/>
      <c r="BN35" s="300"/>
      <c r="BO35" s="299"/>
      <c r="BP35" s="301"/>
      <c r="BQ35" s="293">
        <v>312021</v>
      </c>
      <c r="BR35" s="294"/>
      <c r="BS35" s="295"/>
      <c r="BT35" s="296" t="s">
        <v>293</v>
      </c>
      <c r="BU35" s="297"/>
      <c r="BV35" s="297"/>
      <c r="BW35" s="297"/>
      <c r="BX35" s="297"/>
      <c r="BY35" s="297"/>
      <c r="BZ35" s="297"/>
      <c r="CA35" s="321"/>
      <c r="CB35" s="298">
        <v>320</v>
      </c>
      <c r="CC35" s="299"/>
      <c r="CD35" s="299"/>
      <c r="CE35" s="300"/>
      <c r="CF35" s="299"/>
      <c r="CG35" s="301"/>
      <c r="CH35" s="293">
        <v>312061</v>
      </c>
      <c r="CI35" s="294"/>
      <c r="CJ35" s="295"/>
      <c r="CK35" s="296" t="s">
        <v>294</v>
      </c>
      <c r="CL35" s="297"/>
      <c r="CM35" s="297"/>
      <c r="CN35" s="297"/>
      <c r="CO35" s="297"/>
      <c r="CP35" s="297"/>
      <c r="CQ35" s="297"/>
      <c r="CR35" s="297"/>
      <c r="CS35" s="298">
        <v>600</v>
      </c>
      <c r="CT35" s="299"/>
      <c r="CU35" s="299"/>
      <c r="CV35" s="300"/>
      <c r="CW35" s="299"/>
      <c r="CX35" s="301"/>
    </row>
    <row r="36" spans="1:102" ht="12.75" customHeight="1" x14ac:dyDescent="0.2">
      <c r="A36" s="293">
        <v>310021</v>
      </c>
      <c r="B36" s="294"/>
      <c r="C36" s="295"/>
      <c r="D36" s="296" t="s">
        <v>295</v>
      </c>
      <c r="E36" s="297"/>
      <c r="F36" s="297"/>
      <c r="G36" s="297"/>
      <c r="H36" s="297"/>
      <c r="I36" s="297"/>
      <c r="J36" s="297"/>
      <c r="K36" s="297"/>
      <c r="L36" s="298">
        <v>950</v>
      </c>
      <c r="M36" s="299"/>
      <c r="N36" s="299"/>
      <c r="O36" s="300"/>
      <c r="P36" s="299"/>
      <c r="Q36" s="301"/>
      <c r="R36" s="293">
        <v>310080</v>
      </c>
      <c r="S36" s="294"/>
      <c r="T36" s="295"/>
      <c r="U36" s="296" t="s">
        <v>296</v>
      </c>
      <c r="V36" s="297"/>
      <c r="W36" s="297"/>
      <c r="X36" s="297"/>
      <c r="Y36" s="297"/>
      <c r="Z36" s="297"/>
      <c r="AA36" s="297"/>
      <c r="AB36" s="297"/>
      <c r="AC36" s="298">
        <v>260</v>
      </c>
      <c r="AD36" s="299"/>
      <c r="AE36" s="299"/>
      <c r="AF36" s="300"/>
      <c r="AG36" s="299"/>
      <c r="AH36" s="301"/>
      <c r="AI36" s="293">
        <v>311021</v>
      </c>
      <c r="AJ36" s="294"/>
      <c r="AK36" s="295"/>
      <c r="AL36" s="296" t="s">
        <v>291</v>
      </c>
      <c r="AM36" s="297"/>
      <c r="AN36" s="297"/>
      <c r="AO36" s="297"/>
      <c r="AP36" s="297"/>
      <c r="AQ36" s="297"/>
      <c r="AR36" s="297"/>
      <c r="AS36" s="321"/>
      <c r="AT36" s="298">
        <v>350</v>
      </c>
      <c r="AU36" s="299"/>
      <c r="AV36" s="299"/>
      <c r="AW36" s="300"/>
      <c r="AX36" s="299"/>
      <c r="AY36" s="301"/>
      <c r="AZ36" s="395">
        <v>311080</v>
      </c>
      <c r="BA36" s="396"/>
      <c r="BB36" s="397"/>
      <c r="BC36" s="296" t="s">
        <v>304</v>
      </c>
      <c r="BD36" s="297"/>
      <c r="BE36" s="297"/>
      <c r="BF36" s="297"/>
      <c r="BG36" s="297"/>
      <c r="BH36" s="297"/>
      <c r="BI36" s="297"/>
      <c r="BJ36" s="321"/>
      <c r="BK36" s="298">
        <v>32</v>
      </c>
      <c r="BL36" s="299"/>
      <c r="BM36" s="299"/>
      <c r="BN36" s="300"/>
      <c r="BO36" s="299"/>
      <c r="BP36" s="301"/>
      <c r="BQ36" s="376" t="s">
        <v>299</v>
      </c>
      <c r="BR36" s="377"/>
      <c r="BS36" s="377"/>
      <c r="BT36" s="377"/>
      <c r="BU36" s="377"/>
      <c r="BV36" s="377"/>
      <c r="BW36" s="377"/>
      <c r="BX36" s="377"/>
      <c r="BY36" s="377"/>
      <c r="BZ36" s="377"/>
      <c r="CA36" s="378"/>
      <c r="CB36" s="356">
        <f>SUM(CB24:CB35)</f>
        <v>4745</v>
      </c>
      <c r="CC36" s="357"/>
      <c r="CD36" s="358"/>
      <c r="CE36" s="359" t="str">
        <f>IF(COUNTA(CE24:CE35)=0,"",SUMIF(CE24:CE35,"●",CB24:CB35)+SUM(CE24:CE35))</f>
        <v/>
      </c>
      <c r="CF36" s="357"/>
      <c r="CG36" s="358"/>
      <c r="CH36" s="293">
        <v>312062</v>
      </c>
      <c r="CI36" s="294"/>
      <c r="CJ36" s="295"/>
      <c r="CK36" s="296" t="s">
        <v>300</v>
      </c>
      <c r="CL36" s="297"/>
      <c r="CM36" s="297"/>
      <c r="CN36" s="297"/>
      <c r="CO36" s="297"/>
      <c r="CP36" s="297"/>
      <c r="CQ36" s="297"/>
      <c r="CR36" s="297"/>
      <c r="CS36" s="298">
        <v>150</v>
      </c>
      <c r="CT36" s="299"/>
      <c r="CU36" s="299"/>
      <c r="CV36" s="300"/>
      <c r="CW36" s="299"/>
      <c r="CX36" s="301"/>
    </row>
    <row r="37" spans="1:102" ht="12.75" customHeight="1" x14ac:dyDescent="0.2">
      <c r="A37" s="293">
        <v>310022</v>
      </c>
      <c r="B37" s="294"/>
      <c r="C37" s="295"/>
      <c r="D37" s="296" t="s">
        <v>301</v>
      </c>
      <c r="E37" s="297"/>
      <c r="F37" s="297"/>
      <c r="G37" s="297"/>
      <c r="H37" s="297"/>
      <c r="I37" s="297"/>
      <c r="J37" s="297"/>
      <c r="K37" s="297"/>
      <c r="L37" s="298">
        <v>450</v>
      </c>
      <c r="M37" s="299"/>
      <c r="N37" s="299"/>
      <c r="O37" s="300"/>
      <c r="P37" s="299"/>
      <c r="Q37" s="301"/>
      <c r="R37" s="293">
        <v>310081</v>
      </c>
      <c r="S37" s="294"/>
      <c r="T37" s="295"/>
      <c r="U37" s="296" t="s">
        <v>302</v>
      </c>
      <c r="V37" s="297"/>
      <c r="W37" s="297"/>
      <c r="X37" s="297"/>
      <c r="Y37" s="297"/>
      <c r="Z37" s="297"/>
      <c r="AA37" s="297"/>
      <c r="AB37" s="297"/>
      <c r="AC37" s="298">
        <v>280</v>
      </c>
      <c r="AD37" s="299"/>
      <c r="AE37" s="299"/>
      <c r="AF37" s="300"/>
      <c r="AG37" s="299"/>
      <c r="AH37" s="301"/>
      <c r="AI37" s="293">
        <v>311022</v>
      </c>
      <c r="AJ37" s="294"/>
      <c r="AK37" s="295"/>
      <c r="AL37" s="296" t="s">
        <v>297</v>
      </c>
      <c r="AM37" s="297"/>
      <c r="AN37" s="297"/>
      <c r="AO37" s="297"/>
      <c r="AP37" s="297"/>
      <c r="AQ37" s="297"/>
      <c r="AR37" s="297"/>
      <c r="AS37" s="321"/>
      <c r="AT37" s="298">
        <v>750</v>
      </c>
      <c r="AU37" s="299"/>
      <c r="AV37" s="299"/>
      <c r="AW37" s="300"/>
      <c r="AX37" s="299"/>
      <c r="AY37" s="301"/>
      <c r="AZ37" s="395">
        <v>311081</v>
      </c>
      <c r="BA37" s="396"/>
      <c r="BB37" s="397"/>
      <c r="BC37" s="296" t="s">
        <v>310</v>
      </c>
      <c r="BD37" s="297"/>
      <c r="BE37" s="297"/>
      <c r="BF37" s="297"/>
      <c r="BG37" s="297"/>
      <c r="BH37" s="297"/>
      <c r="BI37" s="297"/>
      <c r="BJ37" s="321"/>
      <c r="BK37" s="298">
        <v>270</v>
      </c>
      <c r="BL37" s="299"/>
      <c r="BM37" s="299"/>
      <c r="BN37" s="300"/>
      <c r="BO37" s="299"/>
      <c r="BP37" s="301"/>
      <c r="BQ37" s="293">
        <v>312022</v>
      </c>
      <c r="BR37" s="294"/>
      <c r="BS37" s="295"/>
      <c r="BT37" s="296" t="s">
        <v>305</v>
      </c>
      <c r="BU37" s="297"/>
      <c r="BV37" s="297"/>
      <c r="BW37" s="297"/>
      <c r="BX37" s="297"/>
      <c r="BY37" s="297"/>
      <c r="BZ37" s="297"/>
      <c r="CA37" s="321"/>
      <c r="CB37" s="298">
        <v>350</v>
      </c>
      <c r="CC37" s="299"/>
      <c r="CD37" s="299"/>
      <c r="CE37" s="300"/>
      <c r="CF37" s="299"/>
      <c r="CG37" s="301"/>
      <c r="CH37" s="293">
        <v>312063</v>
      </c>
      <c r="CI37" s="294"/>
      <c r="CJ37" s="295"/>
      <c r="CK37" s="296" t="s">
        <v>306</v>
      </c>
      <c r="CL37" s="297"/>
      <c r="CM37" s="297"/>
      <c r="CN37" s="297"/>
      <c r="CO37" s="297"/>
      <c r="CP37" s="297"/>
      <c r="CQ37" s="297"/>
      <c r="CR37" s="297"/>
      <c r="CS37" s="298">
        <v>81</v>
      </c>
      <c r="CT37" s="299"/>
      <c r="CU37" s="299"/>
      <c r="CV37" s="300"/>
      <c r="CW37" s="299"/>
      <c r="CX37" s="301"/>
    </row>
    <row r="38" spans="1:102" ht="12.75" customHeight="1" x14ac:dyDescent="0.2">
      <c r="A38" s="293">
        <v>310023</v>
      </c>
      <c r="B38" s="294"/>
      <c r="C38" s="295"/>
      <c r="D38" s="296" t="s">
        <v>307</v>
      </c>
      <c r="E38" s="297"/>
      <c r="F38" s="297"/>
      <c r="G38" s="297"/>
      <c r="H38" s="297"/>
      <c r="I38" s="297"/>
      <c r="J38" s="297"/>
      <c r="K38" s="297"/>
      <c r="L38" s="298">
        <v>700</v>
      </c>
      <c r="M38" s="299"/>
      <c r="N38" s="299"/>
      <c r="O38" s="300"/>
      <c r="P38" s="299"/>
      <c r="Q38" s="301"/>
      <c r="R38" s="293">
        <v>310082</v>
      </c>
      <c r="S38" s="294"/>
      <c r="T38" s="295"/>
      <c r="U38" s="296" t="s">
        <v>308</v>
      </c>
      <c r="V38" s="297"/>
      <c r="W38" s="297"/>
      <c r="X38" s="297"/>
      <c r="Y38" s="297"/>
      <c r="Z38" s="297"/>
      <c r="AA38" s="297"/>
      <c r="AB38" s="297"/>
      <c r="AC38" s="298">
        <v>180</v>
      </c>
      <c r="AD38" s="299"/>
      <c r="AE38" s="299"/>
      <c r="AF38" s="300"/>
      <c r="AG38" s="299"/>
      <c r="AH38" s="301"/>
      <c r="AI38" s="293">
        <v>311023</v>
      </c>
      <c r="AJ38" s="294"/>
      <c r="AK38" s="295"/>
      <c r="AL38" s="296" t="s">
        <v>303</v>
      </c>
      <c r="AM38" s="297"/>
      <c r="AN38" s="297"/>
      <c r="AO38" s="297"/>
      <c r="AP38" s="297"/>
      <c r="AQ38" s="297"/>
      <c r="AR38" s="297"/>
      <c r="AS38" s="321"/>
      <c r="AT38" s="298">
        <v>980</v>
      </c>
      <c r="AU38" s="299"/>
      <c r="AV38" s="299"/>
      <c r="AW38" s="300"/>
      <c r="AX38" s="299"/>
      <c r="AY38" s="301"/>
      <c r="AZ38" s="395">
        <v>311082</v>
      </c>
      <c r="BA38" s="396"/>
      <c r="BB38" s="397"/>
      <c r="BC38" s="296" t="s">
        <v>316</v>
      </c>
      <c r="BD38" s="297"/>
      <c r="BE38" s="297"/>
      <c r="BF38" s="297"/>
      <c r="BG38" s="297"/>
      <c r="BH38" s="297"/>
      <c r="BI38" s="297"/>
      <c r="BJ38" s="321"/>
      <c r="BK38" s="298">
        <v>900</v>
      </c>
      <c r="BL38" s="299"/>
      <c r="BM38" s="299"/>
      <c r="BN38" s="300"/>
      <c r="BO38" s="299"/>
      <c r="BP38" s="301"/>
      <c r="BQ38" s="293">
        <v>312023</v>
      </c>
      <c r="BR38" s="294"/>
      <c r="BS38" s="295"/>
      <c r="BT38" s="296" t="s">
        <v>311</v>
      </c>
      <c r="BU38" s="297"/>
      <c r="BV38" s="297"/>
      <c r="BW38" s="297"/>
      <c r="BX38" s="297"/>
      <c r="BY38" s="297"/>
      <c r="BZ38" s="297"/>
      <c r="CA38" s="321"/>
      <c r="CB38" s="298">
        <v>190</v>
      </c>
      <c r="CC38" s="299"/>
      <c r="CD38" s="299"/>
      <c r="CE38" s="300"/>
      <c r="CF38" s="299"/>
      <c r="CG38" s="301"/>
      <c r="CH38" s="293">
        <v>312064</v>
      </c>
      <c r="CI38" s="294"/>
      <c r="CJ38" s="295"/>
      <c r="CK38" s="296" t="s">
        <v>312</v>
      </c>
      <c r="CL38" s="297"/>
      <c r="CM38" s="297"/>
      <c r="CN38" s="297"/>
      <c r="CO38" s="297"/>
      <c r="CP38" s="297"/>
      <c r="CQ38" s="297"/>
      <c r="CR38" s="297"/>
      <c r="CS38" s="298">
        <v>250</v>
      </c>
      <c r="CT38" s="299"/>
      <c r="CU38" s="299"/>
      <c r="CV38" s="300"/>
      <c r="CW38" s="299"/>
      <c r="CX38" s="301"/>
    </row>
    <row r="39" spans="1:102" ht="12.75" customHeight="1" x14ac:dyDescent="0.2">
      <c r="A39" s="293">
        <v>310024</v>
      </c>
      <c r="B39" s="294"/>
      <c r="C39" s="295"/>
      <c r="D39" s="296" t="s">
        <v>313</v>
      </c>
      <c r="E39" s="297"/>
      <c r="F39" s="297"/>
      <c r="G39" s="297"/>
      <c r="H39" s="297"/>
      <c r="I39" s="297"/>
      <c r="J39" s="297"/>
      <c r="K39" s="297"/>
      <c r="L39" s="298">
        <v>430</v>
      </c>
      <c r="M39" s="299"/>
      <c r="N39" s="299"/>
      <c r="O39" s="300"/>
      <c r="P39" s="299"/>
      <c r="Q39" s="301"/>
      <c r="R39" s="293">
        <v>310083</v>
      </c>
      <c r="S39" s="294"/>
      <c r="T39" s="295"/>
      <c r="U39" s="296" t="s">
        <v>314</v>
      </c>
      <c r="V39" s="297"/>
      <c r="W39" s="297"/>
      <c r="X39" s="297"/>
      <c r="Y39" s="297"/>
      <c r="Z39" s="297"/>
      <c r="AA39" s="297"/>
      <c r="AB39" s="297"/>
      <c r="AC39" s="298">
        <v>520</v>
      </c>
      <c r="AD39" s="299"/>
      <c r="AE39" s="299"/>
      <c r="AF39" s="300"/>
      <c r="AG39" s="299"/>
      <c r="AH39" s="301"/>
      <c r="AI39" s="293">
        <v>311024</v>
      </c>
      <c r="AJ39" s="294"/>
      <c r="AK39" s="295"/>
      <c r="AL39" s="296" t="s">
        <v>309</v>
      </c>
      <c r="AM39" s="297"/>
      <c r="AN39" s="297"/>
      <c r="AO39" s="297"/>
      <c r="AP39" s="297"/>
      <c r="AQ39" s="297"/>
      <c r="AR39" s="297"/>
      <c r="AS39" s="321"/>
      <c r="AT39" s="298">
        <v>410</v>
      </c>
      <c r="AU39" s="299"/>
      <c r="AV39" s="299"/>
      <c r="AW39" s="300"/>
      <c r="AX39" s="299"/>
      <c r="AY39" s="301"/>
      <c r="AZ39" s="395">
        <v>311083</v>
      </c>
      <c r="BA39" s="396"/>
      <c r="BB39" s="397"/>
      <c r="BC39" s="296" t="s">
        <v>322</v>
      </c>
      <c r="BD39" s="297"/>
      <c r="BE39" s="297"/>
      <c r="BF39" s="297"/>
      <c r="BG39" s="297"/>
      <c r="BH39" s="297"/>
      <c r="BI39" s="297"/>
      <c r="BJ39" s="321"/>
      <c r="BK39" s="298">
        <v>740</v>
      </c>
      <c r="BL39" s="299"/>
      <c r="BM39" s="299"/>
      <c r="BN39" s="300"/>
      <c r="BO39" s="299"/>
      <c r="BP39" s="301"/>
      <c r="BQ39" s="293">
        <v>312024</v>
      </c>
      <c r="BR39" s="294"/>
      <c r="BS39" s="295"/>
      <c r="BT39" s="296" t="s">
        <v>317</v>
      </c>
      <c r="BU39" s="297"/>
      <c r="BV39" s="297"/>
      <c r="BW39" s="297"/>
      <c r="BX39" s="297"/>
      <c r="BY39" s="297"/>
      <c r="BZ39" s="297"/>
      <c r="CA39" s="321"/>
      <c r="CB39" s="298">
        <v>350</v>
      </c>
      <c r="CC39" s="299"/>
      <c r="CD39" s="299"/>
      <c r="CE39" s="300"/>
      <c r="CF39" s="299"/>
      <c r="CG39" s="301"/>
      <c r="CH39" s="293">
        <v>312065</v>
      </c>
      <c r="CI39" s="294"/>
      <c r="CJ39" s="295"/>
      <c r="CK39" s="296" t="s">
        <v>318</v>
      </c>
      <c r="CL39" s="297"/>
      <c r="CM39" s="297"/>
      <c r="CN39" s="297"/>
      <c r="CO39" s="297"/>
      <c r="CP39" s="297"/>
      <c r="CQ39" s="297"/>
      <c r="CR39" s="297"/>
      <c r="CS39" s="298">
        <v>285</v>
      </c>
      <c r="CT39" s="299"/>
      <c r="CU39" s="299"/>
      <c r="CV39" s="300"/>
      <c r="CW39" s="299"/>
      <c r="CX39" s="301"/>
    </row>
    <row r="40" spans="1:102" ht="12.75" customHeight="1" x14ac:dyDescent="0.2">
      <c r="A40" s="293">
        <v>310025</v>
      </c>
      <c r="B40" s="294"/>
      <c r="C40" s="295"/>
      <c r="D40" s="296" t="s">
        <v>319</v>
      </c>
      <c r="E40" s="297"/>
      <c r="F40" s="297"/>
      <c r="G40" s="297"/>
      <c r="H40" s="297"/>
      <c r="I40" s="297"/>
      <c r="J40" s="297"/>
      <c r="K40" s="297"/>
      <c r="L40" s="298">
        <v>800</v>
      </c>
      <c r="M40" s="299"/>
      <c r="N40" s="299"/>
      <c r="O40" s="300"/>
      <c r="P40" s="299"/>
      <c r="Q40" s="301"/>
      <c r="R40" s="293">
        <v>310084</v>
      </c>
      <c r="S40" s="294"/>
      <c r="T40" s="295"/>
      <c r="U40" s="296" t="s">
        <v>320</v>
      </c>
      <c r="V40" s="297"/>
      <c r="W40" s="297"/>
      <c r="X40" s="297"/>
      <c r="Y40" s="297"/>
      <c r="Z40" s="297"/>
      <c r="AA40" s="297"/>
      <c r="AB40" s="297"/>
      <c r="AC40" s="298">
        <v>60</v>
      </c>
      <c r="AD40" s="299"/>
      <c r="AE40" s="299"/>
      <c r="AF40" s="300"/>
      <c r="AG40" s="299"/>
      <c r="AH40" s="301"/>
      <c r="AI40" s="293">
        <v>311025</v>
      </c>
      <c r="AJ40" s="294"/>
      <c r="AK40" s="295"/>
      <c r="AL40" s="296" t="s">
        <v>315</v>
      </c>
      <c r="AM40" s="297"/>
      <c r="AN40" s="297"/>
      <c r="AO40" s="297"/>
      <c r="AP40" s="297"/>
      <c r="AQ40" s="297"/>
      <c r="AR40" s="297"/>
      <c r="AS40" s="321"/>
      <c r="AT40" s="298">
        <v>1030</v>
      </c>
      <c r="AU40" s="299"/>
      <c r="AV40" s="299"/>
      <c r="AW40" s="300"/>
      <c r="AX40" s="299"/>
      <c r="AY40" s="301"/>
      <c r="AZ40" s="395">
        <v>311084</v>
      </c>
      <c r="BA40" s="396"/>
      <c r="BB40" s="397"/>
      <c r="BC40" s="296" t="s">
        <v>328</v>
      </c>
      <c r="BD40" s="297"/>
      <c r="BE40" s="297"/>
      <c r="BF40" s="297"/>
      <c r="BG40" s="297"/>
      <c r="BH40" s="297"/>
      <c r="BI40" s="297"/>
      <c r="BJ40" s="321"/>
      <c r="BK40" s="298">
        <v>510</v>
      </c>
      <c r="BL40" s="299"/>
      <c r="BM40" s="299"/>
      <c r="BN40" s="300"/>
      <c r="BO40" s="299"/>
      <c r="BP40" s="301"/>
      <c r="BQ40" s="293">
        <v>312025</v>
      </c>
      <c r="BR40" s="294"/>
      <c r="BS40" s="295"/>
      <c r="BT40" s="296" t="s">
        <v>323</v>
      </c>
      <c r="BU40" s="297"/>
      <c r="BV40" s="297"/>
      <c r="BW40" s="297"/>
      <c r="BX40" s="297"/>
      <c r="BY40" s="297"/>
      <c r="BZ40" s="297"/>
      <c r="CA40" s="321"/>
      <c r="CB40" s="298">
        <v>380</v>
      </c>
      <c r="CC40" s="299"/>
      <c r="CD40" s="299"/>
      <c r="CE40" s="300"/>
      <c r="CF40" s="299"/>
      <c r="CG40" s="301"/>
      <c r="CH40" s="293">
        <v>312066</v>
      </c>
      <c r="CI40" s="294"/>
      <c r="CJ40" s="295"/>
      <c r="CK40" s="296" t="s">
        <v>324</v>
      </c>
      <c r="CL40" s="297"/>
      <c r="CM40" s="297"/>
      <c r="CN40" s="297"/>
      <c r="CO40" s="297"/>
      <c r="CP40" s="297"/>
      <c r="CQ40" s="297"/>
      <c r="CR40" s="297"/>
      <c r="CS40" s="298">
        <v>370</v>
      </c>
      <c r="CT40" s="299"/>
      <c r="CU40" s="299"/>
      <c r="CV40" s="300"/>
      <c r="CW40" s="299"/>
      <c r="CX40" s="301"/>
    </row>
    <row r="41" spans="1:102" ht="12.75" customHeight="1" x14ac:dyDescent="0.2">
      <c r="A41" s="293">
        <v>310026</v>
      </c>
      <c r="B41" s="294"/>
      <c r="C41" s="295"/>
      <c r="D41" s="296" t="s">
        <v>325</v>
      </c>
      <c r="E41" s="297"/>
      <c r="F41" s="297"/>
      <c r="G41" s="297"/>
      <c r="H41" s="297"/>
      <c r="I41" s="297"/>
      <c r="J41" s="297"/>
      <c r="K41" s="297"/>
      <c r="L41" s="298">
        <v>190</v>
      </c>
      <c r="M41" s="299"/>
      <c r="N41" s="299"/>
      <c r="O41" s="300"/>
      <c r="P41" s="299"/>
      <c r="Q41" s="301"/>
      <c r="R41" s="293">
        <v>310085</v>
      </c>
      <c r="S41" s="294"/>
      <c r="T41" s="295"/>
      <c r="U41" s="296" t="s">
        <v>326</v>
      </c>
      <c r="V41" s="297"/>
      <c r="W41" s="297"/>
      <c r="X41" s="297"/>
      <c r="Y41" s="297"/>
      <c r="Z41" s="297"/>
      <c r="AA41" s="297"/>
      <c r="AB41" s="297"/>
      <c r="AC41" s="298">
        <v>350</v>
      </c>
      <c r="AD41" s="299"/>
      <c r="AE41" s="299"/>
      <c r="AF41" s="300"/>
      <c r="AG41" s="299"/>
      <c r="AH41" s="301"/>
      <c r="AI41" s="293">
        <v>311026</v>
      </c>
      <c r="AJ41" s="294"/>
      <c r="AK41" s="295"/>
      <c r="AL41" s="296" t="s">
        <v>321</v>
      </c>
      <c r="AM41" s="297"/>
      <c r="AN41" s="297"/>
      <c r="AO41" s="297"/>
      <c r="AP41" s="297"/>
      <c r="AQ41" s="297"/>
      <c r="AR41" s="297"/>
      <c r="AS41" s="321"/>
      <c r="AT41" s="298">
        <v>1110</v>
      </c>
      <c r="AU41" s="299"/>
      <c r="AV41" s="299"/>
      <c r="AW41" s="300"/>
      <c r="AX41" s="299"/>
      <c r="AY41" s="301"/>
      <c r="AZ41" s="376" t="s">
        <v>334</v>
      </c>
      <c r="BA41" s="377"/>
      <c r="BB41" s="377"/>
      <c r="BC41" s="377"/>
      <c r="BD41" s="377"/>
      <c r="BE41" s="377"/>
      <c r="BF41" s="377"/>
      <c r="BG41" s="377"/>
      <c r="BH41" s="377"/>
      <c r="BI41" s="377"/>
      <c r="BJ41" s="378"/>
      <c r="BK41" s="356">
        <f>SUM(BK31:BM40)</f>
        <v>6679</v>
      </c>
      <c r="BL41" s="357"/>
      <c r="BM41" s="358"/>
      <c r="BN41" s="359" t="str">
        <f>IF(COUNTA(BN31:BN40)=0,"",SUMIF(BN31:BN40,"●",BK31:BK40)+SUM(BN31:BN40))</f>
        <v/>
      </c>
      <c r="BO41" s="357"/>
      <c r="BP41" s="358"/>
      <c r="BQ41" s="293">
        <v>312026</v>
      </c>
      <c r="BR41" s="294"/>
      <c r="BS41" s="295"/>
      <c r="BT41" s="296" t="s">
        <v>329</v>
      </c>
      <c r="BU41" s="297"/>
      <c r="BV41" s="297"/>
      <c r="BW41" s="297"/>
      <c r="BX41" s="297"/>
      <c r="BY41" s="297"/>
      <c r="BZ41" s="297"/>
      <c r="CA41" s="321"/>
      <c r="CB41" s="298">
        <v>380</v>
      </c>
      <c r="CC41" s="299"/>
      <c r="CD41" s="299"/>
      <c r="CE41" s="300"/>
      <c r="CF41" s="299"/>
      <c r="CG41" s="301"/>
      <c r="CH41" s="293">
        <v>312067</v>
      </c>
      <c r="CI41" s="294"/>
      <c r="CJ41" s="295"/>
      <c r="CK41" s="296" t="s">
        <v>330</v>
      </c>
      <c r="CL41" s="297"/>
      <c r="CM41" s="297"/>
      <c r="CN41" s="297"/>
      <c r="CO41" s="297"/>
      <c r="CP41" s="297"/>
      <c r="CQ41" s="297"/>
      <c r="CR41" s="297"/>
      <c r="CS41" s="298">
        <v>84</v>
      </c>
      <c r="CT41" s="299"/>
      <c r="CU41" s="299"/>
      <c r="CV41" s="300"/>
      <c r="CW41" s="299"/>
      <c r="CX41" s="301"/>
    </row>
    <row r="42" spans="1:102" ht="12.75" customHeight="1" x14ac:dyDescent="0.2">
      <c r="A42" s="293">
        <v>310027</v>
      </c>
      <c r="B42" s="294"/>
      <c r="C42" s="295"/>
      <c r="D42" s="296" t="s">
        <v>331</v>
      </c>
      <c r="E42" s="297"/>
      <c r="F42" s="297"/>
      <c r="G42" s="297"/>
      <c r="H42" s="297"/>
      <c r="I42" s="297"/>
      <c r="J42" s="297"/>
      <c r="K42" s="297"/>
      <c r="L42" s="298">
        <v>600</v>
      </c>
      <c r="M42" s="299"/>
      <c r="N42" s="299"/>
      <c r="O42" s="300"/>
      <c r="P42" s="299"/>
      <c r="Q42" s="301"/>
      <c r="R42" s="293">
        <v>310086</v>
      </c>
      <c r="S42" s="294"/>
      <c r="T42" s="295"/>
      <c r="U42" s="296" t="s">
        <v>332</v>
      </c>
      <c r="V42" s="297"/>
      <c r="W42" s="297"/>
      <c r="X42" s="297"/>
      <c r="Y42" s="297"/>
      <c r="Z42" s="297"/>
      <c r="AA42" s="297"/>
      <c r="AB42" s="297"/>
      <c r="AC42" s="298">
        <v>400</v>
      </c>
      <c r="AD42" s="299"/>
      <c r="AE42" s="299"/>
      <c r="AF42" s="300"/>
      <c r="AG42" s="299"/>
      <c r="AH42" s="301"/>
      <c r="AI42" s="293">
        <v>311027</v>
      </c>
      <c r="AJ42" s="294"/>
      <c r="AK42" s="295"/>
      <c r="AL42" s="296" t="s">
        <v>327</v>
      </c>
      <c r="AM42" s="297"/>
      <c r="AN42" s="297"/>
      <c r="AO42" s="297"/>
      <c r="AP42" s="297"/>
      <c r="AQ42" s="297"/>
      <c r="AR42" s="297"/>
      <c r="AS42" s="321"/>
      <c r="AT42" s="298">
        <v>340</v>
      </c>
      <c r="AU42" s="299"/>
      <c r="AV42" s="299"/>
      <c r="AW42" s="300"/>
      <c r="AX42" s="299"/>
      <c r="AY42" s="301"/>
      <c r="AZ42" s="293">
        <v>311085</v>
      </c>
      <c r="BA42" s="294"/>
      <c r="BB42" s="295"/>
      <c r="BC42" s="296" t="s">
        <v>340</v>
      </c>
      <c r="BD42" s="297"/>
      <c r="BE42" s="297"/>
      <c r="BF42" s="297"/>
      <c r="BG42" s="297"/>
      <c r="BH42" s="297"/>
      <c r="BI42" s="297"/>
      <c r="BJ42" s="321"/>
      <c r="BK42" s="298">
        <v>63</v>
      </c>
      <c r="BL42" s="299"/>
      <c r="BM42" s="299"/>
      <c r="BN42" s="300"/>
      <c r="BO42" s="299"/>
      <c r="BP42" s="301"/>
      <c r="BQ42" s="293">
        <v>312027</v>
      </c>
      <c r="BR42" s="294"/>
      <c r="BS42" s="295"/>
      <c r="BT42" s="296" t="s">
        <v>335</v>
      </c>
      <c r="BU42" s="297"/>
      <c r="BV42" s="297"/>
      <c r="BW42" s="297"/>
      <c r="BX42" s="297"/>
      <c r="BY42" s="297"/>
      <c r="BZ42" s="297"/>
      <c r="CA42" s="321"/>
      <c r="CB42" s="298">
        <v>110</v>
      </c>
      <c r="CC42" s="299"/>
      <c r="CD42" s="299"/>
      <c r="CE42" s="300"/>
      <c r="CF42" s="299"/>
      <c r="CG42" s="301"/>
      <c r="CH42" s="293">
        <v>312068</v>
      </c>
      <c r="CI42" s="294"/>
      <c r="CJ42" s="295"/>
      <c r="CK42" s="296" t="s">
        <v>336</v>
      </c>
      <c r="CL42" s="297"/>
      <c r="CM42" s="297"/>
      <c r="CN42" s="297"/>
      <c r="CO42" s="297"/>
      <c r="CP42" s="297"/>
      <c r="CQ42" s="297"/>
      <c r="CR42" s="297"/>
      <c r="CS42" s="298">
        <v>308</v>
      </c>
      <c r="CT42" s="299"/>
      <c r="CU42" s="299"/>
      <c r="CV42" s="300"/>
      <c r="CW42" s="299"/>
      <c r="CX42" s="301"/>
    </row>
    <row r="43" spans="1:102" ht="12.75" customHeight="1" x14ac:dyDescent="0.2">
      <c r="A43" s="293">
        <v>310028</v>
      </c>
      <c r="B43" s="294"/>
      <c r="C43" s="295"/>
      <c r="D43" s="296" t="s">
        <v>337</v>
      </c>
      <c r="E43" s="297"/>
      <c r="F43" s="297"/>
      <c r="G43" s="297"/>
      <c r="H43" s="297"/>
      <c r="I43" s="297"/>
      <c r="J43" s="297"/>
      <c r="K43" s="297"/>
      <c r="L43" s="298">
        <v>500</v>
      </c>
      <c r="M43" s="299"/>
      <c r="N43" s="299"/>
      <c r="O43" s="300"/>
      <c r="P43" s="299"/>
      <c r="Q43" s="301"/>
      <c r="R43" s="376" t="s">
        <v>338</v>
      </c>
      <c r="S43" s="377"/>
      <c r="T43" s="377"/>
      <c r="U43" s="377"/>
      <c r="V43" s="377"/>
      <c r="W43" s="377"/>
      <c r="X43" s="377"/>
      <c r="Y43" s="377"/>
      <c r="Z43" s="377"/>
      <c r="AA43" s="377"/>
      <c r="AB43" s="377"/>
      <c r="AC43" s="356">
        <f>SUM(AC36:AC42)</f>
        <v>2050</v>
      </c>
      <c r="AD43" s="357"/>
      <c r="AE43" s="358"/>
      <c r="AF43" s="359" t="str">
        <f>IF(COUNTA(AF36:AF42)=0,"",SUMIF(AF36:AF42,"●",AC36:AC42)+SUM(AF36:AF42))</f>
        <v/>
      </c>
      <c r="AG43" s="357"/>
      <c r="AH43" s="358"/>
      <c r="AI43" s="293">
        <v>311028</v>
      </c>
      <c r="AJ43" s="294"/>
      <c r="AK43" s="295"/>
      <c r="AL43" s="296" t="s">
        <v>333</v>
      </c>
      <c r="AM43" s="297"/>
      <c r="AN43" s="297"/>
      <c r="AO43" s="297"/>
      <c r="AP43" s="297"/>
      <c r="AQ43" s="297"/>
      <c r="AR43" s="297"/>
      <c r="AS43" s="321"/>
      <c r="AT43" s="298">
        <v>420</v>
      </c>
      <c r="AU43" s="299"/>
      <c r="AV43" s="299"/>
      <c r="AW43" s="300"/>
      <c r="AX43" s="299"/>
      <c r="AY43" s="301"/>
      <c r="AZ43" s="293">
        <v>311086</v>
      </c>
      <c r="BA43" s="294"/>
      <c r="BB43" s="295"/>
      <c r="BC43" s="296" t="s">
        <v>346</v>
      </c>
      <c r="BD43" s="297"/>
      <c r="BE43" s="297"/>
      <c r="BF43" s="297"/>
      <c r="BG43" s="297"/>
      <c r="BH43" s="297"/>
      <c r="BI43" s="297"/>
      <c r="BJ43" s="321"/>
      <c r="BK43" s="298">
        <v>550</v>
      </c>
      <c r="BL43" s="299"/>
      <c r="BM43" s="299"/>
      <c r="BN43" s="300"/>
      <c r="BO43" s="299"/>
      <c r="BP43" s="301"/>
      <c r="BQ43" s="293">
        <v>312028</v>
      </c>
      <c r="BR43" s="294"/>
      <c r="BS43" s="295"/>
      <c r="BT43" s="296" t="s">
        <v>341</v>
      </c>
      <c r="BU43" s="297"/>
      <c r="BV43" s="297"/>
      <c r="BW43" s="297"/>
      <c r="BX43" s="297"/>
      <c r="BY43" s="297"/>
      <c r="BZ43" s="297"/>
      <c r="CA43" s="321"/>
      <c r="CB43" s="298">
        <v>610</v>
      </c>
      <c r="CC43" s="299"/>
      <c r="CD43" s="299"/>
      <c r="CE43" s="300"/>
      <c r="CF43" s="299"/>
      <c r="CG43" s="301"/>
      <c r="CH43" s="293">
        <v>312069</v>
      </c>
      <c r="CI43" s="294"/>
      <c r="CJ43" s="295"/>
      <c r="CK43" s="296" t="s">
        <v>342</v>
      </c>
      <c r="CL43" s="297"/>
      <c r="CM43" s="297"/>
      <c r="CN43" s="297"/>
      <c r="CO43" s="297"/>
      <c r="CP43" s="297"/>
      <c r="CQ43" s="297"/>
      <c r="CR43" s="297"/>
      <c r="CS43" s="298">
        <v>240</v>
      </c>
      <c r="CT43" s="299"/>
      <c r="CU43" s="299"/>
      <c r="CV43" s="300"/>
      <c r="CW43" s="299"/>
      <c r="CX43" s="301"/>
    </row>
    <row r="44" spans="1:102" ht="12.75" customHeight="1" x14ac:dyDescent="0.2">
      <c r="A44" s="293">
        <v>310029</v>
      </c>
      <c r="B44" s="294"/>
      <c r="C44" s="295"/>
      <c r="D44" s="296" t="s">
        <v>343</v>
      </c>
      <c r="E44" s="297"/>
      <c r="F44" s="297"/>
      <c r="G44" s="297"/>
      <c r="H44" s="297"/>
      <c r="I44" s="297"/>
      <c r="J44" s="297"/>
      <c r="K44" s="297"/>
      <c r="L44" s="298">
        <v>1140</v>
      </c>
      <c r="M44" s="299"/>
      <c r="N44" s="299"/>
      <c r="O44" s="300"/>
      <c r="P44" s="299"/>
      <c r="Q44" s="301"/>
      <c r="R44" s="293">
        <v>310087</v>
      </c>
      <c r="S44" s="294"/>
      <c r="T44" s="295"/>
      <c r="U44" s="296" t="s">
        <v>344</v>
      </c>
      <c r="V44" s="297"/>
      <c r="W44" s="297"/>
      <c r="X44" s="297"/>
      <c r="Y44" s="297"/>
      <c r="Z44" s="297"/>
      <c r="AA44" s="297"/>
      <c r="AB44" s="297"/>
      <c r="AC44" s="298">
        <v>400</v>
      </c>
      <c r="AD44" s="299"/>
      <c r="AE44" s="299"/>
      <c r="AF44" s="300"/>
      <c r="AG44" s="299"/>
      <c r="AH44" s="301"/>
      <c r="AI44" s="293">
        <v>311029</v>
      </c>
      <c r="AJ44" s="294"/>
      <c r="AK44" s="295"/>
      <c r="AL44" s="296" t="s">
        <v>339</v>
      </c>
      <c r="AM44" s="297"/>
      <c r="AN44" s="297"/>
      <c r="AO44" s="297"/>
      <c r="AP44" s="297"/>
      <c r="AQ44" s="297"/>
      <c r="AR44" s="297"/>
      <c r="AS44" s="321"/>
      <c r="AT44" s="298">
        <v>440</v>
      </c>
      <c r="AU44" s="299"/>
      <c r="AV44" s="299"/>
      <c r="AW44" s="300"/>
      <c r="AX44" s="299"/>
      <c r="AY44" s="301"/>
      <c r="AZ44" s="293">
        <v>311087</v>
      </c>
      <c r="BA44" s="294"/>
      <c r="BB44" s="295"/>
      <c r="BC44" s="296" t="s">
        <v>352</v>
      </c>
      <c r="BD44" s="297"/>
      <c r="BE44" s="297"/>
      <c r="BF44" s="297"/>
      <c r="BG44" s="297"/>
      <c r="BH44" s="297"/>
      <c r="BI44" s="297"/>
      <c r="BJ44" s="321"/>
      <c r="BK44" s="298">
        <v>220</v>
      </c>
      <c r="BL44" s="299"/>
      <c r="BM44" s="299"/>
      <c r="BN44" s="300"/>
      <c r="BO44" s="299"/>
      <c r="BP44" s="301"/>
      <c r="BQ44" s="293">
        <v>312029</v>
      </c>
      <c r="BR44" s="294"/>
      <c r="BS44" s="295"/>
      <c r="BT44" s="296" t="s">
        <v>347</v>
      </c>
      <c r="BU44" s="297"/>
      <c r="BV44" s="297"/>
      <c r="BW44" s="297"/>
      <c r="BX44" s="297"/>
      <c r="BY44" s="297"/>
      <c r="BZ44" s="297"/>
      <c r="CA44" s="321"/>
      <c r="CB44" s="298">
        <v>220</v>
      </c>
      <c r="CC44" s="299"/>
      <c r="CD44" s="299"/>
      <c r="CE44" s="300"/>
      <c r="CF44" s="299"/>
      <c r="CG44" s="301"/>
      <c r="CH44" s="419" t="s">
        <v>348</v>
      </c>
      <c r="CI44" s="377"/>
      <c r="CJ44" s="377"/>
      <c r="CK44" s="377"/>
      <c r="CL44" s="377"/>
      <c r="CM44" s="377"/>
      <c r="CN44" s="377"/>
      <c r="CO44" s="377"/>
      <c r="CP44" s="377"/>
      <c r="CQ44" s="377"/>
      <c r="CR44" s="377"/>
      <c r="CS44" s="356">
        <f>SUM(CS31:CS43)</f>
        <v>3643</v>
      </c>
      <c r="CT44" s="357"/>
      <c r="CU44" s="358"/>
      <c r="CV44" s="359" t="str">
        <f>IF(COUNTA(CV31:CV43)=0,"",SUMIF(CV31:CV43,"●",CS31:CS43)+SUM(CV31:CV43))</f>
        <v/>
      </c>
      <c r="CW44" s="357"/>
      <c r="CX44" s="358"/>
    </row>
    <row r="45" spans="1:102" ht="12.75" customHeight="1" x14ac:dyDescent="0.2">
      <c r="A45" s="376" t="s">
        <v>349</v>
      </c>
      <c r="B45" s="377"/>
      <c r="C45" s="377"/>
      <c r="D45" s="377"/>
      <c r="E45" s="377"/>
      <c r="F45" s="377"/>
      <c r="G45" s="377"/>
      <c r="H45" s="377"/>
      <c r="I45" s="377"/>
      <c r="J45" s="377"/>
      <c r="K45" s="377"/>
      <c r="L45" s="356">
        <f>SUM(L34:N44)</f>
        <v>6960</v>
      </c>
      <c r="M45" s="357"/>
      <c r="N45" s="358"/>
      <c r="O45" s="359" t="str">
        <f>IF(COUNTA(O34:O44)=0,"",SUMIF(O34:O44,"●",L34:L44)+SUM(O34:O44))</f>
        <v/>
      </c>
      <c r="P45" s="357"/>
      <c r="Q45" s="358"/>
      <c r="R45" s="293">
        <v>310088</v>
      </c>
      <c r="S45" s="294"/>
      <c r="T45" s="295"/>
      <c r="U45" s="296" t="s">
        <v>350</v>
      </c>
      <c r="V45" s="297"/>
      <c r="W45" s="297"/>
      <c r="X45" s="297"/>
      <c r="Y45" s="297"/>
      <c r="Z45" s="297"/>
      <c r="AA45" s="297"/>
      <c r="AB45" s="297"/>
      <c r="AC45" s="298">
        <v>500</v>
      </c>
      <c r="AD45" s="299"/>
      <c r="AE45" s="299"/>
      <c r="AF45" s="300"/>
      <c r="AG45" s="299"/>
      <c r="AH45" s="301"/>
      <c r="AI45" s="293">
        <v>311030</v>
      </c>
      <c r="AJ45" s="294"/>
      <c r="AK45" s="295"/>
      <c r="AL45" s="296" t="s">
        <v>345</v>
      </c>
      <c r="AM45" s="297"/>
      <c r="AN45" s="297"/>
      <c r="AO45" s="297"/>
      <c r="AP45" s="297"/>
      <c r="AQ45" s="297"/>
      <c r="AR45" s="297"/>
      <c r="AS45" s="321"/>
      <c r="AT45" s="298">
        <v>250</v>
      </c>
      <c r="AU45" s="299"/>
      <c r="AV45" s="299"/>
      <c r="AW45" s="300"/>
      <c r="AX45" s="299"/>
      <c r="AY45" s="301"/>
      <c r="AZ45" s="293">
        <v>311088</v>
      </c>
      <c r="BA45" s="294"/>
      <c r="BB45" s="295"/>
      <c r="BC45" s="296" t="s">
        <v>358</v>
      </c>
      <c r="BD45" s="297"/>
      <c r="BE45" s="297"/>
      <c r="BF45" s="297"/>
      <c r="BG45" s="297"/>
      <c r="BH45" s="297"/>
      <c r="BI45" s="297"/>
      <c r="BJ45" s="321"/>
      <c r="BK45" s="298">
        <v>600</v>
      </c>
      <c r="BL45" s="299"/>
      <c r="BM45" s="299"/>
      <c r="BN45" s="300"/>
      <c r="BO45" s="299"/>
      <c r="BP45" s="301"/>
      <c r="BQ45" s="293">
        <v>312030</v>
      </c>
      <c r="BR45" s="294"/>
      <c r="BS45" s="295"/>
      <c r="BT45" s="296" t="s">
        <v>353</v>
      </c>
      <c r="BU45" s="297"/>
      <c r="BV45" s="297"/>
      <c r="BW45" s="297"/>
      <c r="BX45" s="297"/>
      <c r="BY45" s="297"/>
      <c r="BZ45" s="297"/>
      <c r="CA45" s="321"/>
      <c r="CB45" s="298">
        <v>400</v>
      </c>
      <c r="CC45" s="299"/>
      <c r="CD45" s="299"/>
      <c r="CE45" s="300"/>
      <c r="CF45" s="299"/>
      <c r="CG45" s="301"/>
      <c r="CH45" s="395">
        <v>312070</v>
      </c>
      <c r="CI45" s="396"/>
      <c r="CJ45" s="397"/>
      <c r="CK45" s="412" t="s">
        <v>354</v>
      </c>
      <c r="CL45" s="413"/>
      <c r="CM45" s="413"/>
      <c r="CN45" s="413"/>
      <c r="CO45" s="413"/>
      <c r="CP45" s="413"/>
      <c r="CQ45" s="413"/>
      <c r="CR45" s="414"/>
      <c r="CS45" s="415">
        <v>500</v>
      </c>
      <c r="CT45" s="416"/>
      <c r="CU45" s="416"/>
      <c r="CV45" s="417"/>
      <c r="CW45" s="416"/>
      <c r="CX45" s="418"/>
    </row>
    <row r="46" spans="1:102" ht="12.75" customHeight="1" x14ac:dyDescent="0.2">
      <c r="A46" s="293">
        <v>310030</v>
      </c>
      <c r="B46" s="294"/>
      <c r="C46" s="295"/>
      <c r="D46" s="296" t="s">
        <v>355</v>
      </c>
      <c r="E46" s="297"/>
      <c r="F46" s="297"/>
      <c r="G46" s="297"/>
      <c r="H46" s="297"/>
      <c r="I46" s="297"/>
      <c r="J46" s="297"/>
      <c r="K46" s="297"/>
      <c r="L46" s="298">
        <v>800</v>
      </c>
      <c r="M46" s="299"/>
      <c r="N46" s="299"/>
      <c r="O46" s="300"/>
      <c r="P46" s="299"/>
      <c r="Q46" s="301"/>
      <c r="R46" s="293">
        <v>310089</v>
      </c>
      <c r="S46" s="294"/>
      <c r="T46" s="295"/>
      <c r="U46" s="296" t="s">
        <v>356</v>
      </c>
      <c r="V46" s="297"/>
      <c r="W46" s="297"/>
      <c r="X46" s="297"/>
      <c r="Y46" s="297"/>
      <c r="Z46" s="297"/>
      <c r="AA46" s="297"/>
      <c r="AB46" s="297"/>
      <c r="AC46" s="298">
        <v>300</v>
      </c>
      <c r="AD46" s="299"/>
      <c r="AE46" s="299"/>
      <c r="AF46" s="300"/>
      <c r="AG46" s="299"/>
      <c r="AH46" s="301"/>
      <c r="AI46" s="376" t="s">
        <v>351</v>
      </c>
      <c r="AJ46" s="377"/>
      <c r="AK46" s="377"/>
      <c r="AL46" s="377"/>
      <c r="AM46" s="377"/>
      <c r="AN46" s="377"/>
      <c r="AO46" s="377"/>
      <c r="AP46" s="377"/>
      <c r="AQ46" s="377"/>
      <c r="AR46" s="377"/>
      <c r="AS46" s="378"/>
      <c r="AT46" s="356">
        <f>SUM(AT24:AV45)</f>
        <v>10821</v>
      </c>
      <c r="AU46" s="357"/>
      <c r="AV46" s="358"/>
      <c r="AW46" s="359" t="str">
        <f>IF(COUNTA(AW24:AW45)=0,"",SUMIF(AW24:AW45,"●",AT24:AT45)+SUM(AW24:AW45))</f>
        <v/>
      </c>
      <c r="AX46" s="357"/>
      <c r="AY46" s="357"/>
      <c r="AZ46" s="293">
        <v>311089</v>
      </c>
      <c r="BA46" s="294"/>
      <c r="BB46" s="295"/>
      <c r="BC46" s="296" t="s">
        <v>364</v>
      </c>
      <c r="BD46" s="297"/>
      <c r="BE46" s="297"/>
      <c r="BF46" s="297"/>
      <c r="BG46" s="297"/>
      <c r="BH46" s="297"/>
      <c r="BI46" s="297"/>
      <c r="BJ46" s="321"/>
      <c r="BK46" s="298">
        <v>400</v>
      </c>
      <c r="BL46" s="299"/>
      <c r="BM46" s="299"/>
      <c r="BN46" s="300"/>
      <c r="BO46" s="299"/>
      <c r="BP46" s="301"/>
      <c r="BQ46" s="293">
        <v>312031</v>
      </c>
      <c r="BR46" s="294"/>
      <c r="BS46" s="295"/>
      <c r="BT46" s="296" t="s">
        <v>359</v>
      </c>
      <c r="BU46" s="297"/>
      <c r="BV46" s="297"/>
      <c r="BW46" s="297"/>
      <c r="BX46" s="297"/>
      <c r="BY46" s="297"/>
      <c r="BZ46" s="297"/>
      <c r="CA46" s="321"/>
      <c r="CB46" s="298">
        <v>700</v>
      </c>
      <c r="CC46" s="299"/>
      <c r="CD46" s="299"/>
      <c r="CE46" s="300"/>
      <c r="CF46" s="299"/>
      <c r="CG46" s="301"/>
      <c r="CH46" s="293">
        <v>312071</v>
      </c>
      <c r="CI46" s="294"/>
      <c r="CJ46" s="295"/>
      <c r="CK46" s="296" t="s">
        <v>360</v>
      </c>
      <c r="CL46" s="297"/>
      <c r="CM46" s="297"/>
      <c r="CN46" s="297"/>
      <c r="CO46" s="297"/>
      <c r="CP46" s="297"/>
      <c r="CQ46" s="297"/>
      <c r="CR46" s="321"/>
      <c r="CS46" s="298">
        <v>70</v>
      </c>
      <c r="CT46" s="299"/>
      <c r="CU46" s="299"/>
      <c r="CV46" s="300"/>
      <c r="CW46" s="299"/>
      <c r="CX46" s="301"/>
    </row>
    <row r="47" spans="1:102" ht="12.75" customHeight="1" x14ac:dyDescent="0.2">
      <c r="A47" s="293">
        <v>310031</v>
      </c>
      <c r="B47" s="294"/>
      <c r="C47" s="295"/>
      <c r="D47" s="296" t="s">
        <v>361</v>
      </c>
      <c r="E47" s="297"/>
      <c r="F47" s="297"/>
      <c r="G47" s="297"/>
      <c r="H47" s="297"/>
      <c r="I47" s="297"/>
      <c r="J47" s="297"/>
      <c r="K47" s="297"/>
      <c r="L47" s="298">
        <v>530</v>
      </c>
      <c r="M47" s="299"/>
      <c r="N47" s="299"/>
      <c r="O47" s="300"/>
      <c r="P47" s="299"/>
      <c r="Q47" s="301"/>
      <c r="R47" s="293">
        <v>310090</v>
      </c>
      <c r="S47" s="294"/>
      <c r="T47" s="295"/>
      <c r="U47" s="296" t="s">
        <v>362</v>
      </c>
      <c r="V47" s="297"/>
      <c r="W47" s="297"/>
      <c r="X47" s="297"/>
      <c r="Y47" s="297"/>
      <c r="Z47" s="297"/>
      <c r="AA47" s="297"/>
      <c r="AB47" s="297"/>
      <c r="AC47" s="298">
        <v>310</v>
      </c>
      <c r="AD47" s="299"/>
      <c r="AE47" s="299"/>
      <c r="AF47" s="300"/>
      <c r="AG47" s="299"/>
      <c r="AH47" s="301"/>
      <c r="AI47" s="293">
        <v>311032</v>
      </c>
      <c r="AJ47" s="294"/>
      <c r="AK47" s="295"/>
      <c r="AL47" s="296" t="s">
        <v>357</v>
      </c>
      <c r="AM47" s="297"/>
      <c r="AN47" s="297"/>
      <c r="AO47" s="297"/>
      <c r="AP47" s="297"/>
      <c r="AQ47" s="297"/>
      <c r="AR47" s="297"/>
      <c r="AS47" s="321"/>
      <c r="AT47" s="298">
        <v>19</v>
      </c>
      <c r="AU47" s="299"/>
      <c r="AV47" s="299"/>
      <c r="AW47" s="300"/>
      <c r="AX47" s="299"/>
      <c r="AY47" s="301"/>
      <c r="AZ47" s="293">
        <v>311090</v>
      </c>
      <c r="BA47" s="294"/>
      <c r="BB47" s="295"/>
      <c r="BC47" s="296" t="s">
        <v>370</v>
      </c>
      <c r="BD47" s="297"/>
      <c r="BE47" s="297"/>
      <c r="BF47" s="297"/>
      <c r="BG47" s="297"/>
      <c r="BH47" s="297"/>
      <c r="BI47" s="297"/>
      <c r="BJ47" s="321"/>
      <c r="BK47" s="298">
        <v>133</v>
      </c>
      <c r="BL47" s="299"/>
      <c r="BM47" s="299"/>
      <c r="BN47" s="300"/>
      <c r="BO47" s="299"/>
      <c r="BP47" s="301"/>
      <c r="BQ47" s="293">
        <v>312032</v>
      </c>
      <c r="BR47" s="294"/>
      <c r="BS47" s="295"/>
      <c r="BT47" s="296" t="s">
        <v>365</v>
      </c>
      <c r="BU47" s="297"/>
      <c r="BV47" s="297"/>
      <c r="BW47" s="297"/>
      <c r="BX47" s="297"/>
      <c r="BY47" s="297"/>
      <c r="BZ47" s="297"/>
      <c r="CA47" s="321"/>
      <c r="CB47" s="298">
        <v>595</v>
      </c>
      <c r="CC47" s="299"/>
      <c r="CD47" s="299"/>
      <c r="CE47" s="300"/>
      <c r="CF47" s="299"/>
      <c r="CG47" s="301"/>
      <c r="CH47" s="395">
        <v>312072</v>
      </c>
      <c r="CI47" s="396"/>
      <c r="CJ47" s="397"/>
      <c r="CK47" s="296" t="s">
        <v>366</v>
      </c>
      <c r="CL47" s="297"/>
      <c r="CM47" s="297"/>
      <c r="CN47" s="297"/>
      <c r="CO47" s="297"/>
      <c r="CP47" s="297"/>
      <c r="CQ47" s="297"/>
      <c r="CR47" s="321"/>
      <c r="CS47" s="298">
        <v>350</v>
      </c>
      <c r="CT47" s="299"/>
      <c r="CU47" s="299"/>
      <c r="CV47" s="300"/>
      <c r="CW47" s="299"/>
      <c r="CX47" s="301"/>
    </row>
    <row r="48" spans="1:102" ht="12.75" customHeight="1" x14ac:dyDescent="0.2">
      <c r="A48" s="293">
        <v>310032</v>
      </c>
      <c r="B48" s="294"/>
      <c r="C48" s="295"/>
      <c r="D48" s="296" t="s">
        <v>367</v>
      </c>
      <c r="E48" s="297"/>
      <c r="F48" s="297"/>
      <c r="G48" s="297"/>
      <c r="H48" s="297"/>
      <c r="I48" s="297"/>
      <c r="J48" s="297"/>
      <c r="K48" s="297"/>
      <c r="L48" s="298">
        <v>680</v>
      </c>
      <c r="M48" s="299"/>
      <c r="N48" s="299"/>
      <c r="O48" s="300"/>
      <c r="P48" s="299"/>
      <c r="Q48" s="301"/>
      <c r="R48" s="293">
        <v>310091</v>
      </c>
      <c r="S48" s="294"/>
      <c r="T48" s="295"/>
      <c r="U48" s="296" t="s">
        <v>368</v>
      </c>
      <c r="V48" s="297"/>
      <c r="W48" s="297"/>
      <c r="X48" s="297"/>
      <c r="Y48" s="297"/>
      <c r="Z48" s="297"/>
      <c r="AA48" s="297"/>
      <c r="AB48" s="297"/>
      <c r="AC48" s="298">
        <v>300</v>
      </c>
      <c r="AD48" s="299"/>
      <c r="AE48" s="299"/>
      <c r="AF48" s="300"/>
      <c r="AG48" s="299"/>
      <c r="AH48" s="301"/>
      <c r="AI48" s="293">
        <v>311033</v>
      </c>
      <c r="AJ48" s="294"/>
      <c r="AK48" s="295"/>
      <c r="AL48" s="296" t="s">
        <v>363</v>
      </c>
      <c r="AM48" s="297"/>
      <c r="AN48" s="297"/>
      <c r="AO48" s="297"/>
      <c r="AP48" s="297"/>
      <c r="AQ48" s="297"/>
      <c r="AR48" s="297"/>
      <c r="AS48" s="321"/>
      <c r="AT48" s="298">
        <v>260</v>
      </c>
      <c r="AU48" s="299"/>
      <c r="AV48" s="299"/>
      <c r="AW48" s="300"/>
      <c r="AX48" s="299"/>
      <c r="AY48" s="301"/>
      <c r="AZ48" s="293">
        <v>311091</v>
      </c>
      <c r="BA48" s="294"/>
      <c r="BB48" s="295"/>
      <c r="BC48" s="296" t="s">
        <v>376</v>
      </c>
      <c r="BD48" s="297"/>
      <c r="BE48" s="297"/>
      <c r="BF48" s="297"/>
      <c r="BG48" s="297"/>
      <c r="BH48" s="297"/>
      <c r="BI48" s="297"/>
      <c r="BJ48" s="321"/>
      <c r="BK48" s="298">
        <v>420</v>
      </c>
      <c r="BL48" s="299"/>
      <c r="BM48" s="299"/>
      <c r="BN48" s="300"/>
      <c r="BO48" s="299"/>
      <c r="BP48" s="301"/>
      <c r="BQ48" s="293">
        <v>312033</v>
      </c>
      <c r="BR48" s="294"/>
      <c r="BS48" s="295"/>
      <c r="BT48" s="296" t="s">
        <v>371</v>
      </c>
      <c r="BU48" s="297"/>
      <c r="BV48" s="297"/>
      <c r="BW48" s="297"/>
      <c r="BX48" s="297"/>
      <c r="BY48" s="297"/>
      <c r="BZ48" s="297"/>
      <c r="CA48" s="321"/>
      <c r="CB48" s="298">
        <v>450</v>
      </c>
      <c r="CC48" s="299"/>
      <c r="CD48" s="299"/>
      <c r="CE48" s="300"/>
      <c r="CF48" s="299"/>
      <c r="CG48" s="301"/>
      <c r="CH48" s="293">
        <v>312073</v>
      </c>
      <c r="CI48" s="294"/>
      <c r="CJ48" s="295"/>
      <c r="CK48" s="296" t="s">
        <v>372</v>
      </c>
      <c r="CL48" s="297"/>
      <c r="CM48" s="297"/>
      <c r="CN48" s="297"/>
      <c r="CO48" s="297"/>
      <c r="CP48" s="297"/>
      <c r="CQ48" s="297"/>
      <c r="CR48" s="321"/>
      <c r="CS48" s="298">
        <v>410</v>
      </c>
      <c r="CT48" s="299"/>
      <c r="CU48" s="299"/>
      <c r="CV48" s="300"/>
      <c r="CW48" s="299"/>
      <c r="CX48" s="301"/>
    </row>
    <row r="49" spans="1:102" ht="12.75" customHeight="1" x14ac:dyDescent="0.2">
      <c r="A49" s="293">
        <v>310033</v>
      </c>
      <c r="B49" s="294"/>
      <c r="C49" s="295"/>
      <c r="D49" s="296" t="s">
        <v>373</v>
      </c>
      <c r="E49" s="297"/>
      <c r="F49" s="297"/>
      <c r="G49" s="297"/>
      <c r="H49" s="297"/>
      <c r="I49" s="297"/>
      <c r="J49" s="297"/>
      <c r="K49" s="297"/>
      <c r="L49" s="298">
        <v>630</v>
      </c>
      <c r="M49" s="299"/>
      <c r="N49" s="299"/>
      <c r="O49" s="300"/>
      <c r="P49" s="299"/>
      <c r="Q49" s="301"/>
      <c r="R49" s="293">
        <v>310092</v>
      </c>
      <c r="S49" s="294"/>
      <c r="T49" s="295"/>
      <c r="U49" s="296" t="s">
        <v>374</v>
      </c>
      <c r="V49" s="297"/>
      <c r="W49" s="297"/>
      <c r="X49" s="297"/>
      <c r="Y49" s="297"/>
      <c r="Z49" s="297"/>
      <c r="AA49" s="297"/>
      <c r="AB49" s="297"/>
      <c r="AC49" s="298">
        <v>250</v>
      </c>
      <c r="AD49" s="299"/>
      <c r="AE49" s="299"/>
      <c r="AF49" s="300"/>
      <c r="AG49" s="299"/>
      <c r="AH49" s="301"/>
      <c r="AI49" s="293">
        <v>311034</v>
      </c>
      <c r="AJ49" s="294"/>
      <c r="AK49" s="295"/>
      <c r="AL49" s="296" t="s">
        <v>369</v>
      </c>
      <c r="AM49" s="297"/>
      <c r="AN49" s="297"/>
      <c r="AO49" s="297"/>
      <c r="AP49" s="297"/>
      <c r="AQ49" s="297"/>
      <c r="AR49" s="297"/>
      <c r="AS49" s="321"/>
      <c r="AT49" s="298">
        <v>600</v>
      </c>
      <c r="AU49" s="299"/>
      <c r="AV49" s="299"/>
      <c r="AW49" s="300"/>
      <c r="AX49" s="299"/>
      <c r="AY49" s="301"/>
      <c r="AZ49" s="376" t="s">
        <v>382</v>
      </c>
      <c r="BA49" s="377"/>
      <c r="BB49" s="377"/>
      <c r="BC49" s="377"/>
      <c r="BD49" s="377"/>
      <c r="BE49" s="377"/>
      <c r="BF49" s="377"/>
      <c r="BG49" s="377"/>
      <c r="BH49" s="377"/>
      <c r="BI49" s="377"/>
      <c r="BJ49" s="378"/>
      <c r="BK49" s="356">
        <f>SUM(BK42:BM48)</f>
        <v>2386</v>
      </c>
      <c r="BL49" s="357"/>
      <c r="BM49" s="358"/>
      <c r="BN49" s="359" t="str">
        <f>IF(COUNTA(BN42:BN48)=0,"",SUMIF(BN42:BN48,"●",BK42:BK48)+SUM(BN42:BN48))</f>
        <v/>
      </c>
      <c r="BO49" s="357"/>
      <c r="BP49" s="358"/>
      <c r="BQ49" s="376" t="s">
        <v>377</v>
      </c>
      <c r="BR49" s="377"/>
      <c r="BS49" s="377"/>
      <c r="BT49" s="377"/>
      <c r="BU49" s="377"/>
      <c r="BV49" s="377"/>
      <c r="BW49" s="377"/>
      <c r="BX49" s="377"/>
      <c r="BY49" s="377"/>
      <c r="BZ49" s="377"/>
      <c r="CA49" s="378"/>
      <c r="CB49" s="356">
        <f>SUM(CB37:CB48)</f>
        <v>4735</v>
      </c>
      <c r="CC49" s="357"/>
      <c r="CD49" s="358"/>
      <c r="CE49" s="359" t="str">
        <f>IF(COUNTA(CE37:CE48)=0,"",SUMIF(CE37:CE48,"●",CB37:CB48)+SUM(CE37:CE48))</f>
        <v/>
      </c>
      <c r="CF49" s="357"/>
      <c r="CG49" s="358"/>
      <c r="CH49" s="395">
        <v>312074</v>
      </c>
      <c r="CI49" s="396"/>
      <c r="CJ49" s="397"/>
      <c r="CK49" s="296" t="s">
        <v>378</v>
      </c>
      <c r="CL49" s="297"/>
      <c r="CM49" s="297"/>
      <c r="CN49" s="297"/>
      <c r="CO49" s="297"/>
      <c r="CP49" s="297"/>
      <c r="CQ49" s="297"/>
      <c r="CR49" s="321"/>
      <c r="CS49" s="298">
        <v>540</v>
      </c>
      <c r="CT49" s="299"/>
      <c r="CU49" s="299"/>
      <c r="CV49" s="300"/>
      <c r="CW49" s="299"/>
      <c r="CX49" s="301"/>
    </row>
    <row r="50" spans="1:102" ht="12.75" customHeight="1" x14ac:dyDescent="0.2">
      <c r="A50" s="293">
        <v>310034</v>
      </c>
      <c r="B50" s="294"/>
      <c r="C50" s="295"/>
      <c r="D50" s="296" t="s">
        <v>379</v>
      </c>
      <c r="E50" s="297"/>
      <c r="F50" s="297"/>
      <c r="G50" s="297"/>
      <c r="H50" s="297"/>
      <c r="I50" s="297"/>
      <c r="J50" s="297"/>
      <c r="K50" s="297"/>
      <c r="L50" s="298">
        <v>100</v>
      </c>
      <c r="M50" s="299"/>
      <c r="N50" s="299"/>
      <c r="O50" s="300"/>
      <c r="P50" s="299"/>
      <c r="Q50" s="301"/>
      <c r="R50" s="293">
        <v>310093</v>
      </c>
      <c r="S50" s="294"/>
      <c r="T50" s="295"/>
      <c r="U50" s="296" t="s">
        <v>380</v>
      </c>
      <c r="V50" s="297"/>
      <c r="W50" s="297"/>
      <c r="X50" s="297"/>
      <c r="Y50" s="297"/>
      <c r="Z50" s="297"/>
      <c r="AA50" s="297"/>
      <c r="AB50" s="297"/>
      <c r="AC50" s="298">
        <v>310</v>
      </c>
      <c r="AD50" s="299"/>
      <c r="AE50" s="299"/>
      <c r="AF50" s="300"/>
      <c r="AG50" s="299"/>
      <c r="AH50" s="301"/>
      <c r="AI50" s="293">
        <v>311035</v>
      </c>
      <c r="AJ50" s="294"/>
      <c r="AK50" s="295"/>
      <c r="AL50" s="296" t="s">
        <v>375</v>
      </c>
      <c r="AM50" s="297"/>
      <c r="AN50" s="297"/>
      <c r="AO50" s="297"/>
      <c r="AP50" s="297"/>
      <c r="AQ50" s="297"/>
      <c r="AR50" s="297"/>
      <c r="AS50" s="321"/>
      <c r="AT50" s="298">
        <v>400</v>
      </c>
      <c r="AU50" s="299"/>
      <c r="AV50" s="299"/>
      <c r="AW50" s="300"/>
      <c r="AX50" s="299"/>
      <c r="AY50" s="301"/>
      <c r="AZ50" s="293">
        <v>311092</v>
      </c>
      <c r="BA50" s="294"/>
      <c r="BB50" s="295"/>
      <c r="BC50" s="296" t="s">
        <v>388</v>
      </c>
      <c r="BD50" s="297"/>
      <c r="BE50" s="297"/>
      <c r="BF50" s="297"/>
      <c r="BG50" s="297"/>
      <c r="BH50" s="297"/>
      <c r="BI50" s="297"/>
      <c r="BJ50" s="321"/>
      <c r="BK50" s="298">
        <v>22</v>
      </c>
      <c r="BL50" s="299"/>
      <c r="BM50" s="299"/>
      <c r="BN50" s="300"/>
      <c r="BO50" s="299"/>
      <c r="BP50" s="301"/>
      <c r="BQ50" s="293">
        <v>312034</v>
      </c>
      <c r="BR50" s="294"/>
      <c r="BS50" s="295"/>
      <c r="BT50" s="296" t="s">
        <v>383</v>
      </c>
      <c r="BU50" s="297"/>
      <c r="BV50" s="297"/>
      <c r="BW50" s="297"/>
      <c r="BX50" s="297"/>
      <c r="BY50" s="297"/>
      <c r="BZ50" s="297"/>
      <c r="CA50" s="321"/>
      <c r="CB50" s="298">
        <v>500</v>
      </c>
      <c r="CC50" s="299"/>
      <c r="CD50" s="299"/>
      <c r="CE50" s="300"/>
      <c r="CF50" s="299"/>
      <c r="CG50" s="301"/>
      <c r="CH50" s="293">
        <v>312075</v>
      </c>
      <c r="CI50" s="294"/>
      <c r="CJ50" s="295"/>
      <c r="CK50" s="296" t="s">
        <v>384</v>
      </c>
      <c r="CL50" s="297"/>
      <c r="CM50" s="297"/>
      <c r="CN50" s="297"/>
      <c r="CO50" s="297"/>
      <c r="CP50" s="297"/>
      <c r="CQ50" s="297"/>
      <c r="CR50" s="321"/>
      <c r="CS50" s="298">
        <v>142</v>
      </c>
      <c r="CT50" s="299"/>
      <c r="CU50" s="299"/>
      <c r="CV50" s="300"/>
      <c r="CW50" s="299"/>
      <c r="CX50" s="301"/>
    </row>
    <row r="51" spans="1:102" ht="12.75" customHeight="1" thickBot="1" x14ac:dyDescent="0.25">
      <c r="A51" s="293">
        <v>310035</v>
      </c>
      <c r="B51" s="294"/>
      <c r="C51" s="295"/>
      <c r="D51" s="296" t="s">
        <v>385</v>
      </c>
      <c r="E51" s="297"/>
      <c r="F51" s="297"/>
      <c r="G51" s="297"/>
      <c r="H51" s="297"/>
      <c r="I51" s="297"/>
      <c r="J51" s="297"/>
      <c r="K51" s="297"/>
      <c r="L51" s="298">
        <v>460</v>
      </c>
      <c r="M51" s="299"/>
      <c r="N51" s="299"/>
      <c r="O51" s="300"/>
      <c r="P51" s="299"/>
      <c r="Q51" s="301"/>
      <c r="R51" s="388" t="s">
        <v>386</v>
      </c>
      <c r="S51" s="389"/>
      <c r="T51" s="389"/>
      <c r="U51" s="389"/>
      <c r="V51" s="389"/>
      <c r="W51" s="389"/>
      <c r="X51" s="389"/>
      <c r="Y51" s="389"/>
      <c r="Z51" s="389"/>
      <c r="AA51" s="389"/>
      <c r="AB51" s="389"/>
      <c r="AC51" s="391">
        <f>SUM(AC44:AC50)</f>
        <v>2370</v>
      </c>
      <c r="AD51" s="392"/>
      <c r="AE51" s="393"/>
      <c r="AF51" s="394" t="str">
        <f>IF(COUNTA(AF44:AF50)=0,"",SUMIF(AF44:AF50,"●",AC44:AC50)+SUM(AF44:AF50))</f>
        <v/>
      </c>
      <c r="AG51" s="392"/>
      <c r="AH51" s="393"/>
      <c r="AI51" s="293">
        <v>311036</v>
      </c>
      <c r="AJ51" s="294"/>
      <c r="AK51" s="295"/>
      <c r="AL51" s="296" t="s">
        <v>381</v>
      </c>
      <c r="AM51" s="297"/>
      <c r="AN51" s="297"/>
      <c r="AO51" s="297"/>
      <c r="AP51" s="297"/>
      <c r="AQ51" s="297"/>
      <c r="AR51" s="297"/>
      <c r="AS51" s="321"/>
      <c r="AT51" s="298">
        <v>350</v>
      </c>
      <c r="AU51" s="299"/>
      <c r="AV51" s="299"/>
      <c r="AW51" s="300"/>
      <c r="AX51" s="299"/>
      <c r="AY51" s="301"/>
      <c r="AZ51" s="376" t="s">
        <v>388</v>
      </c>
      <c r="BA51" s="377"/>
      <c r="BB51" s="377"/>
      <c r="BC51" s="377"/>
      <c r="BD51" s="377"/>
      <c r="BE51" s="377"/>
      <c r="BF51" s="377"/>
      <c r="BG51" s="377"/>
      <c r="BH51" s="377"/>
      <c r="BI51" s="377"/>
      <c r="BJ51" s="378"/>
      <c r="BK51" s="356">
        <f>SUM(BK50)</f>
        <v>22</v>
      </c>
      <c r="BL51" s="357"/>
      <c r="BM51" s="358"/>
      <c r="BN51" s="359" t="str">
        <f>IF(COUNTA(BN50:BN50)=0,"",SUMIF(BN50:BN50,"●",BK50:BK50)+SUM(BN50:BN50))</f>
        <v/>
      </c>
      <c r="BO51" s="357"/>
      <c r="BP51" s="358"/>
      <c r="BQ51" s="293">
        <v>312035</v>
      </c>
      <c r="BR51" s="294"/>
      <c r="BS51" s="295"/>
      <c r="BT51" s="296" t="s">
        <v>389</v>
      </c>
      <c r="BU51" s="297"/>
      <c r="BV51" s="297"/>
      <c r="BW51" s="297"/>
      <c r="BX51" s="297"/>
      <c r="BY51" s="297"/>
      <c r="BZ51" s="297"/>
      <c r="CA51" s="321"/>
      <c r="CB51" s="298">
        <v>270</v>
      </c>
      <c r="CC51" s="299"/>
      <c r="CD51" s="299"/>
      <c r="CE51" s="300"/>
      <c r="CF51" s="299"/>
      <c r="CG51" s="301"/>
      <c r="CH51" s="395">
        <v>312076</v>
      </c>
      <c r="CI51" s="396"/>
      <c r="CJ51" s="397"/>
      <c r="CK51" s="296" t="s">
        <v>390</v>
      </c>
      <c r="CL51" s="297"/>
      <c r="CM51" s="297"/>
      <c r="CN51" s="297"/>
      <c r="CO51" s="297"/>
      <c r="CP51" s="297"/>
      <c r="CQ51" s="297"/>
      <c r="CR51" s="321"/>
      <c r="CS51" s="298">
        <v>340</v>
      </c>
      <c r="CT51" s="299"/>
      <c r="CU51" s="299"/>
      <c r="CV51" s="300"/>
      <c r="CW51" s="299"/>
      <c r="CX51" s="301"/>
    </row>
    <row r="52" spans="1:102" ht="12.75" customHeight="1" x14ac:dyDescent="0.2">
      <c r="A52" s="293">
        <v>310036</v>
      </c>
      <c r="B52" s="294"/>
      <c r="C52" s="295"/>
      <c r="D52" s="296" t="s">
        <v>391</v>
      </c>
      <c r="E52" s="297"/>
      <c r="F52" s="297"/>
      <c r="G52" s="297"/>
      <c r="H52" s="297"/>
      <c r="I52" s="297"/>
      <c r="J52" s="297"/>
      <c r="K52" s="297"/>
      <c r="L52" s="298">
        <v>880</v>
      </c>
      <c r="M52" s="299"/>
      <c r="N52" s="299"/>
      <c r="O52" s="300"/>
      <c r="P52" s="299"/>
      <c r="Q52" s="301"/>
      <c r="R52" s="401" t="s">
        <v>392</v>
      </c>
      <c r="S52" s="361"/>
      <c r="T52" s="361"/>
      <c r="U52" s="361"/>
      <c r="V52" s="366">
        <f>L23+L33+L45+L56+L63+L80+AC28+AC18+AC35+AC43+AC51</f>
        <v>46272</v>
      </c>
      <c r="W52" s="404"/>
      <c r="X52" s="404"/>
      <c r="Y52" s="404"/>
      <c r="Z52" s="404"/>
      <c r="AA52" s="404"/>
      <c r="AB52" s="404"/>
      <c r="AC52" s="404"/>
      <c r="AD52" s="404"/>
      <c r="AE52" s="405"/>
      <c r="AF52" s="375"/>
      <c r="AG52" s="367"/>
      <c r="AH52" s="398"/>
      <c r="AI52" s="293">
        <v>311037</v>
      </c>
      <c r="AJ52" s="294"/>
      <c r="AK52" s="295"/>
      <c r="AL52" s="296" t="s">
        <v>387</v>
      </c>
      <c r="AM52" s="297"/>
      <c r="AN52" s="297"/>
      <c r="AO52" s="297"/>
      <c r="AP52" s="297"/>
      <c r="AQ52" s="297"/>
      <c r="AR52" s="297"/>
      <c r="AS52" s="321"/>
      <c r="AT52" s="298">
        <v>1390</v>
      </c>
      <c r="AU52" s="299"/>
      <c r="AV52" s="299"/>
      <c r="AW52" s="300"/>
      <c r="AX52" s="299"/>
      <c r="AY52" s="301"/>
      <c r="AZ52" s="293">
        <v>311093</v>
      </c>
      <c r="BA52" s="294"/>
      <c r="BB52" s="295"/>
      <c r="BC52" s="296" t="s">
        <v>398</v>
      </c>
      <c r="BD52" s="297"/>
      <c r="BE52" s="297"/>
      <c r="BF52" s="297"/>
      <c r="BG52" s="297"/>
      <c r="BH52" s="297"/>
      <c r="BI52" s="297"/>
      <c r="BJ52" s="321"/>
      <c r="BK52" s="298">
        <v>620</v>
      </c>
      <c r="BL52" s="299"/>
      <c r="BM52" s="299"/>
      <c r="BN52" s="300"/>
      <c r="BO52" s="299"/>
      <c r="BP52" s="301"/>
      <c r="BQ52" s="293">
        <v>312036</v>
      </c>
      <c r="BR52" s="294"/>
      <c r="BS52" s="295"/>
      <c r="BT52" s="296" t="s">
        <v>394</v>
      </c>
      <c r="BU52" s="297"/>
      <c r="BV52" s="297"/>
      <c r="BW52" s="297"/>
      <c r="BX52" s="297"/>
      <c r="BY52" s="297"/>
      <c r="BZ52" s="297"/>
      <c r="CA52" s="321"/>
      <c r="CB52" s="298">
        <v>350</v>
      </c>
      <c r="CC52" s="299"/>
      <c r="CD52" s="299"/>
      <c r="CE52" s="300"/>
      <c r="CF52" s="299"/>
      <c r="CG52" s="301"/>
      <c r="CH52" s="293">
        <v>312077</v>
      </c>
      <c r="CI52" s="294"/>
      <c r="CJ52" s="295"/>
      <c r="CK52" s="296" t="s">
        <v>395</v>
      </c>
      <c r="CL52" s="297"/>
      <c r="CM52" s="297"/>
      <c r="CN52" s="297"/>
      <c r="CO52" s="297"/>
      <c r="CP52" s="297"/>
      <c r="CQ52" s="297"/>
      <c r="CR52" s="321"/>
      <c r="CS52" s="298">
        <v>820</v>
      </c>
      <c r="CT52" s="299"/>
      <c r="CU52" s="299"/>
      <c r="CV52" s="300"/>
      <c r="CW52" s="299"/>
      <c r="CX52" s="301"/>
    </row>
    <row r="53" spans="1:102" ht="12.75" customHeight="1" x14ac:dyDescent="0.2">
      <c r="A53" s="293">
        <v>310037</v>
      </c>
      <c r="B53" s="294"/>
      <c r="C53" s="295"/>
      <c r="D53" s="296" t="s">
        <v>396</v>
      </c>
      <c r="E53" s="297"/>
      <c r="F53" s="297"/>
      <c r="G53" s="297"/>
      <c r="H53" s="297"/>
      <c r="I53" s="297"/>
      <c r="J53" s="297"/>
      <c r="K53" s="297"/>
      <c r="L53" s="298">
        <v>400</v>
      </c>
      <c r="M53" s="299"/>
      <c r="N53" s="299"/>
      <c r="O53" s="300"/>
      <c r="P53" s="299"/>
      <c r="Q53" s="301"/>
      <c r="R53" s="402"/>
      <c r="S53" s="363"/>
      <c r="T53" s="363"/>
      <c r="U53" s="363"/>
      <c r="V53" s="406"/>
      <c r="W53" s="407"/>
      <c r="X53" s="407"/>
      <c r="Y53" s="407"/>
      <c r="Z53" s="407"/>
      <c r="AA53" s="407"/>
      <c r="AB53" s="407"/>
      <c r="AC53" s="407"/>
      <c r="AD53" s="407"/>
      <c r="AE53" s="408"/>
      <c r="AF53" s="369"/>
      <c r="AG53" s="370"/>
      <c r="AH53" s="399"/>
      <c r="AI53" s="294">
        <v>311038</v>
      </c>
      <c r="AJ53" s="294"/>
      <c r="AK53" s="295"/>
      <c r="AL53" s="296" t="s">
        <v>393</v>
      </c>
      <c r="AM53" s="297"/>
      <c r="AN53" s="297"/>
      <c r="AO53" s="297"/>
      <c r="AP53" s="297"/>
      <c r="AQ53" s="297"/>
      <c r="AR53" s="297"/>
      <c r="AS53" s="321"/>
      <c r="AT53" s="298">
        <v>450</v>
      </c>
      <c r="AU53" s="299"/>
      <c r="AV53" s="299"/>
      <c r="AW53" s="300"/>
      <c r="AX53" s="299"/>
      <c r="AY53" s="301"/>
      <c r="AZ53" s="293">
        <v>311094</v>
      </c>
      <c r="BA53" s="294"/>
      <c r="BB53" s="295"/>
      <c r="BC53" s="296" t="s">
        <v>403</v>
      </c>
      <c r="BD53" s="297"/>
      <c r="BE53" s="297"/>
      <c r="BF53" s="297"/>
      <c r="BG53" s="297"/>
      <c r="BH53" s="297"/>
      <c r="BI53" s="297"/>
      <c r="BJ53" s="321"/>
      <c r="BK53" s="298">
        <v>430</v>
      </c>
      <c r="BL53" s="299"/>
      <c r="BM53" s="299"/>
      <c r="BN53" s="300"/>
      <c r="BO53" s="299"/>
      <c r="BP53" s="301"/>
      <c r="BQ53" s="293">
        <v>312037</v>
      </c>
      <c r="BR53" s="294"/>
      <c r="BS53" s="295"/>
      <c r="BT53" s="296" t="s">
        <v>399</v>
      </c>
      <c r="BU53" s="297"/>
      <c r="BV53" s="297"/>
      <c r="BW53" s="297"/>
      <c r="BX53" s="297"/>
      <c r="BY53" s="297"/>
      <c r="BZ53" s="297"/>
      <c r="CA53" s="321"/>
      <c r="CB53" s="298">
        <v>100</v>
      </c>
      <c r="CC53" s="299"/>
      <c r="CD53" s="299"/>
      <c r="CE53" s="300"/>
      <c r="CF53" s="299"/>
      <c r="CG53" s="301"/>
      <c r="CH53" s="395">
        <v>312078</v>
      </c>
      <c r="CI53" s="396"/>
      <c r="CJ53" s="397"/>
      <c r="CK53" s="296" t="s">
        <v>400</v>
      </c>
      <c r="CL53" s="297"/>
      <c r="CM53" s="297"/>
      <c r="CN53" s="297"/>
      <c r="CO53" s="297"/>
      <c r="CP53" s="297"/>
      <c r="CQ53" s="297"/>
      <c r="CR53" s="321"/>
      <c r="CS53" s="298">
        <v>340</v>
      </c>
      <c r="CT53" s="299"/>
      <c r="CU53" s="299"/>
      <c r="CV53" s="300"/>
      <c r="CW53" s="299"/>
      <c r="CX53" s="301"/>
    </row>
    <row r="54" spans="1:102" ht="12.75" customHeight="1" thickBot="1" x14ac:dyDescent="0.25">
      <c r="A54" s="293">
        <v>310038</v>
      </c>
      <c r="B54" s="294"/>
      <c r="C54" s="295"/>
      <c r="D54" s="296" t="s">
        <v>401</v>
      </c>
      <c r="E54" s="297"/>
      <c r="F54" s="297"/>
      <c r="G54" s="297"/>
      <c r="H54" s="297"/>
      <c r="I54" s="297"/>
      <c r="J54" s="297"/>
      <c r="K54" s="297"/>
      <c r="L54" s="298">
        <v>400</v>
      </c>
      <c r="M54" s="299"/>
      <c r="N54" s="299"/>
      <c r="O54" s="300"/>
      <c r="P54" s="299"/>
      <c r="Q54" s="301"/>
      <c r="R54" s="403"/>
      <c r="S54" s="365"/>
      <c r="T54" s="365"/>
      <c r="U54" s="365"/>
      <c r="V54" s="409"/>
      <c r="W54" s="410"/>
      <c r="X54" s="410"/>
      <c r="Y54" s="410"/>
      <c r="Z54" s="410"/>
      <c r="AA54" s="410"/>
      <c r="AB54" s="410"/>
      <c r="AC54" s="410"/>
      <c r="AD54" s="410"/>
      <c r="AE54" s="411"/>
      <c r="AF54" s="372"/>
      <c r="AG54" s="373"/>
      <c r="AH54" s="400"/>
      <c r="AI54" s="294">
        <v>311039</v>
      </c>
      <c r="AJ54" s="294"/>
      <c r="AK54" s="295"/>
      <c r="AL54" s="296" t="s">
        <v>397</v>
      </c>
      <c r="AM54" s="297"/>
      <c r="AN54" s="297"/>
      <c r="AO54" s="297"/>
      <c r="AP54" s="297"/>
      <c r="AQ54" s="297"/>
      <c r="AR54" s="297"/>
      <c r="AS54" s="321"/>
      <c r="AT54" s="298">
        <v>370</v>
      </c>
      <c r="AU54" s="299"/>
      <c r="AV54" s="299"/>
      <c r="AW54" s="300"/>
      <c r="AX54" s="299"/>
      <c r="AY54" s="301"/>
      <c r="AZ54" s="293">
        <v>311095</v>
      </c>
      <c r="BA54" s="294"/>
      <c r="BB54" s="295"/>
      <c r="BC54" s="296" t="s">
        <v>407</v>
      </c>
      <c r="BD54" s="297"/>
      <c r="BE54" s="297"/>
      <c r="BF54" s="297"/>
      <c r="BG54" s="297"/>
      <c r="BH54" s="297"/>
      <c r="BI54" s="297"/>
      <c r="BJ54" s="321"/>
      <c r="BK54" s="298">
        <v>550</v>
      </c>
      <c r="BL54" s="299"/>
      <c r="BM54" s="299"/>
      <c r="BN54" s="300"/>
      <c r="BO54" s="299"/>
      <c r="BP54" s="301"/>
      <c r="BQ54" s="293">
        <v>312038</v>
      </c>
      <c r="BR54" s="294"/>
      <c r="BS54" s="295"/>
      <c r="BT54" s="296" t="s">
        <v>404</v>
      </c>
      <c r="BU54" s="297"/>
      <c r="BV54" s="297"/>
      <c r="BW54" s="297"/>
      <c r="BX54" s="297"/>
      <c r="BY54" s="297"/>
      <c r="BZ54" s="297"/>
      <c r="CA54" s="321"/>
      <c r="CB54" s="298">
        <v>700</v>
      </c>
      <c r="CC54" s="299"/>
      <c r="CD54" s="299"/>
      <c r="CE54" s="300"/>
      <c r="CF54" s="299"/>
      <c r="CG54" s="301"/>
      <c r="CH54" s="376" t="s">
        <v>405</v>
      </c>
      <c r="CI54" s="377"/>
      <c r="CJ54" s="377"/>
      <c r="CK54" s="377"/>
      <c r="CL54" s="377"/>
      <c r="CM54" s="377"/>
      <c r="CN54" s="377"/>
      <c r="CO54" s="377"/>
      <c r="CP54" s="377"/>
      <c r="CQ54" s="377"/>
      <c r="CR54" s="378"/>
      <c r="CS54" s="356">
        <f>SUM(CS45:CS53)</f>
        <v>3512</v>
      </c>
      <c r="CT54" s="357"/>
      <c r="CU54" s="358"/>
      <c r="CV54" s="359" t="str">
        <f>IF(COUNTA(CV45:CV53)=0,"",SUMIF(CV45:CV53,"●",CS45:CS53)+SUM(CV45:CV53))</f>
        <v/>
      </c>
      <c r="CW54" s="357"/>
      <c r="CX54" s="358"/>
    </row>
    <row r="55" spans="1:102" ht="12.75" customHeight="1" x14ac:dyDescent="0.2">
      <c r="A55" s="293">
        <v>310039</v>
      </c>
      <c r="B55" s="294"/>
      <c r="C55" s="295"/>
      <c r="D55" s="296" t="s">
        <v>406</v>
      </c>
      <c r="E55" s="297"/>
      <c r="F55" s="297"/>
      <c r="G55" s="297"/>
      <c r="H55" s="297"/>
      <c r="I55" s="297"/>
      <c r="J55" s="297"/>
      <c r="K55" s="297"/>
      <c r="L55" s="298">
        <v>600</v>
      </c>
      <c r="M55" s="299"/>
      <c r="N55" s="299"/>
      <c r="O55" s="300"/>
      <c r="P55" s="299"/>
      <c r="Q55" s="301"/>
      <c r="AH55" s="48"/>
      <c r="AI55" s="294">
        <v>311040</v>
      </c>
      <c r="AJ55" s="294"/>
      <c r="AK55" s="295"/>
      <c r="AL55" s="296" t="s">
        <v>402</v>
      </c>
      <c r="AM55" s="297"/>
      <c r="AN55" s="297"/>
      <c r="AO55" s="297"/>
      <c r="AP55" s="297"/>
      <c r="AQ55" s="297"/>
      <c r="AR55" s="297"/>
      <c r="AS55" s="321"/>
      <c r="AT55" s="298">
        <v>340</v>
      </c>
      <c r="AU55" s="299"/>
      <c r="AV55" s="299"/>
      <c r="AW55" s="300"/>
      <c r="AX55" s="299"/>
      <c r="AY55" s="301"/>
      <c r="AZ55" s="293">
        <v>311096</v>
      </c>
      <c r="BA55" s="294"/>
      <c r="BB55" s="295"/>
      <c r="BC55" s="296" t="s">
        <v>411</v>
      </c>
      <c r="BD55" s="297"/>
      <c r="BE55" s="297"/>
      <c r="BF55" s="297"/>
      <c r="BG55" s="297"/>
      <c r="BH55" s="297"/>
      <c r="BI55" s="297"/>
      <c r="BJ55" s="321"/>
      <c r="BK55" s="298">
        <v>197</v>
      </c>
      <c r="BL55" s="299"/>
      <c r="BM55" s="299"/>
      <c r="BN55" s="300"/>
      <c r="BO55" s="299"/>
      <c r="BP55" s="301"/>
      <c r="BQ55" s="293">
        <v>312039</v>
      </c>
      <c r="BR55" s="294"/>
      <c r="BS55" s="295"/>
      <c r="BT55" s="296" t="s">
        <v>408</v>
      </c>
      <c r="BU55" s="297"/>
      <c r="BV55" s="297"/>
      <c r="BW55" s="297"/>
      <c r="BX55" s="297"/>
      <c r="BY55" s="297"/>
      <c r="BZ55" s="297"/>
      <c r="CA55" s="321"/>
      <c r="CB55" s="298">
        <v>590</v>
      </c>
      <c r="CC55" s="299"/>
      <c r="CD55" s="299"/>
      <c r="CE55" s="300"/>
      <c r="CF55" s="299"/>
      <c r="CG55" s="301"/>
      <c r="CH55" s="293">
        <v>312079</v>
      </c>
      <c r="CI55" s="294"/>
      <c r="CJ55" s="295"/>
      <c r="CK55" s="296" t="s">
        <v>2287</v>
      </c>
      <c r="CL55" s="297"/>
      <c r="CM55" s="297"/>
      <c r="CN55" s="297"/>
      <c r="CO55" s="297"/>
      <c r="CP55" s="297"/>
      <c r="CQ55" s="297"/>
      <c r="CR55" s="321"/>
      <c r="CS55" s="298">
        <v>120</v>
      </c>
      <c r="CT55" s="299"/>
      <c r="CU55" s="299"/>
      <c r="CV55" s="300"/>
      <c r="CW55" s="299"/>
      <c r="CX55" s="301"/>
    </row>
    <row r="56" spans="1:102" ht="12.75" customHeight="1" x14ac:dyDescent="0.2">
      <c r="A56" s="376" t="s">
        <v>409</v>
      </c>
      <c r="B56" s="377"/>
      <c r="C56" s="377"/>
      <c r="D56" s="377"/>
      <c r="E56" s="377"/>
      <c r="F56" s="377"/>
      <c r="G56" s="377"/>
      <c r="H56" s="377"/>
      <c r="I56" s="377"/>
      <c r="J56" s="377"/>
      <c r="K56" s="377"/>
      <c r="L56" s="356">
        <f>SUM(L46:L55)</f>
        <v>5480</v>
      </c>
      <c r="M56" s="357"/>
      <c r="N56" s="358"/>
      <c r="O56" s="359" t="str">
        <f>IF(COUNTA(O46:O55)=0,"",SUMIF(O46:O55,"●",L46:L55)+SUM(O46:O55))</f>
        <v/>
      </c>
      <c r="P56" s="357"/>
      <c r="Q56" s="358"/>
      <c r="AH56" s="48"/>
      <c r="AI56" s="377" t="s">
        <v>357</v>
      </c>
      <c r="AJ56" s="377"/>
      <c r="AK56" s="377"/>
      <c r="AL56" s="377"/>
      <c r="AM56" s="377"/>
      <c r="AN56" s="377"/>
      <c r="AO56" s="377"/>
      <c r="AP56" s="377"/>
      <c r="AQ56" s="377"/>
      <c r="AR56" s="377"/>
      <c r="AS56" s="378"/>
      <c r="AT56" s="356">
        <f>SUM(AT47:AV55)</f>
        <v>4179</v>
      </c>
      <c r="AU56" s="357"/>
      <c r="AV56" s="358"/>
      <c r="AW56" s="359" t="str">
        <f>IF(COUNTA(AW47:AW55)=0,"",SUMIF(AW47:AW55,"●",AT47:AT55)+SUM(AW47:AW55))</f>
        <v/>
      </c>
      <c r="AX56" s="357"/>
      <c r="AY56" s="358"/>
      <c r="AZ56" s="293">
        <v>311097</v>
      </c>
      <c r="BA56" s="294"/>
      <c r="BB56" s="295"/>
      <c r="BC56" s="296" t="s">
        <v>414</v>
      </c>
      <c r="BD56" s="297"/>
      <c r="BE56" s="297"/>
      <c r="BF56" s="297"/>
      <c r="BG56" s="297"/>
      <c r="BH56" s="297"/>
      <c r="BI56" s="297"/>
      <c r="BJ56" s="321"/>
      <c r="BK56" s="298">
        <v>310</v>
      </c>
      <c r="BL56" s="299"/>
      <c r="BM56" s="299"/>
      <c r="BN56" s="300"/>
      <c r="BO56" s="299"/>
      <c r="BP56" s="301"/>
      <c r="BQ56" s="376" t="s">
        <v>412</v>
      </c>
      <c r="BR56" s="377"/>
      <c r="BS56" s="377"/>
      <c r="BT56" s="377"/>
      <c r="BU56" s="377"/>
      <c r="BV56" s="377"/>
      <c r="BW56" s="377"/>
      <c r="BX56" s="377"/>
      <c r="BY56" s="377"/>
      <c r="BZ56" s="377"/>
      <c r="CA56" s="378"/>
      <c r="CB56" s="356">
        <f>SUM(CB50:CB55)</f>
        <v>2510</v>
      </c>
      <c r="CC56" s="357"/>
      <c r="CD56" s="358"/>
      <c r="CE56" s="359" t="str">
        <f>IF(COUNTA(CE50:CE55)=0,"",SUMIF(CE50:CE55,"●",CB50:CB55)+SUM(CE50:CE55))</f>
        <v/>
      </c>
      <c r="CF56" s="357"/>
      <c r="CG56" s="358"/>
      <c r="CH56" s="293">
        <v>312080</v>
      </c>
      <c r="CI56" s="294"/>
      <c r="CJ56" s="295"/>
      <c r="CK56" s="296" t="s">
        <v>2288</v>
      </c>
      <c r="CL56" s="297"/>
      <c r="CM56" s="297"/>
      <c r="CN56" s="297"/>
      <c r="CO56" s="297"/>
      <c r="CP56" s="297"/>
      <c r="CQ56" s="297"/>
      <c r="CR56" s="321"/>
      <c r="CS56" s="298">
        <v>340</v>
      </c>
      <c r="CT56" s="299"/>
      <c r="CU56" s="299"/>
      <c r="CV56" s="300"/>
      <c r="CW56" s="299"/>
      <c r="CX56" s="301"/>
    </row>
    <row r="57" spans="1:102" ht="12.75" customHeight="1" x14ac:dyDescent="0.2">
      <c r="A57" s="293">
        <v>310040</v>
      </c>
      <c r="B57" s="294"/>
      <c r="C57" s="295"/>
      <c r="D57" s="296" t="s">
        <v>413</v>
      </c>
      <c r="E57" s="297"/>
      <c r="F57" s="297"/>
      <c r="G57" s="297"/>
      <c r="H57" s="297"/>
      <c r="I57" s="297"/>
      <c r="J57" s="297"/>
      <c r="K57" s="297"/>
      <c r="L57" s="298">
        <v>890</v>
      </c>
      <c r="M57" s="299"/>
      <c r="N57" s="299"/>
      <c r="O57" s="300"/>
      <c r="P57" s="299"/>
      <c r="Q57" s="301"/>
      <c r="AH57" s="48"/>
      <c r="AI57" s="294">
        <v>311041</v>
      </c>
      <c r="AJ57" s="294"/>
      <c r="AK57" s="295"/>
      <c r="AL57" s="296" t="s">
        <v>410</v>
      </c>
      <c r="AM57" s="297"/>
      <c r="AN57" s="297"/>
      <c r="AO57" s="297"/>
      <c r="AP57" s="297"/>
      <c r="AQ57" s="297"/>
      <c r="AR57" s="297"/>
      <c r="AS57" s="321"/>
      <c r="AT57" s="298">
        <v>880</v>
      </c>
      <c r="AU57" s="299"/>
      <c r="AV57" s="299"/>
      <c r="AW57" s="300"/>
      <c r="AX57" s="299"/>
      <c r="AY57" s="301"/>
      <c r="AZ57" s="388" t="s">
        <v>419</v>
      </c>
      <c r="BA57" s="389"/>
      <c r="BB57" s="389"/>
      <c r="BC57" s="389"/>
      <c r="BD57" s="389"/>
      <c r="BE57" s="389"/>
      <c r="BF57" s="389"/>
      <c r="BG57" s="389"/>
      <c r="BH57" s="389"/>
      <c r="BI57" s="389"/>
      <c r="BJ57" s="390"/>
      <c r="BK57" s="391">
        <f>SUM(BK52:BM56)</f>
        <v>2107</v>
      </c>
      <c r="BL57" s="392"/>
      <c r="BM57" s="393"/>
      <c r="BN57" s="394" t="str">
        <f>IF(COUNTA(BN52:BN56)=0,"",SUMIF(BN52:BN56,"●",BK52:BK56)+SUM(BN52:BN56))</f>
        <v/>
      </c>
      <c r="BO57" s="392"/>
      <c r="BP57" s="393"/>
      <c r="BQ57" s="293">
        <v>312040</v>
      </c>
      <c r="BR57" s="294"/>
      <c r="BS57" s="295"/>
      <c r="BT57" s="296" t="s">
        <v>415</v>
      </c>
      <c r="BU57" s="297"/>
      <c r="BV57" s="297"/>
      <c r="BW57" s="297"/>
      <c r="BX57" s="297"/>
      <c r="BY57" s="297"/>
      <c r="BZ57" s="297"/>
      <c r="CA57" s="321"/>
      <c r="CB57" s="298">
        <v>600</v>
      </c>
      <c r="CC57" s="299"/>
      <c r="CD57" s="299"/>
      <c r="CE57" s="300"/>
      <c r="CF57" s="299"/>
      <c r="CG57" s="301"/>
      <c r="CH57" s="293">
        <v>312081</v>
      </c>
      <c r="CI57" s="294"/>
      <c r="CJ57" s="295"/>
      <c r="CK57" s="296" t="s">
        <v>416</v>
      </c>
      <c r="CL57" s="297"/>
      <c r="CM57" s="297"/>
      <c r="CN57" s="297"/>
      <c r="CO57" s="297"/>
      <c r="CP57" s="297"/>
      <c r="CQ57" s="297"/>
      <c r="CR57" s="321"/>
      <c r="CS57" s="298">
        <v>210</v>
      </c>
      <c r="CT57" s="299"/>
      <c r="CU57" s="299"/>
      <c r="CV57" s="300"/>
      <c r="CW57" s="299"/>
      <c r="CX57" s="301"/>
    </row>
    <row r="58" spans="1:102" ht="12.75" customHeight="1" thickBot="1" x14ac:dyDescent="0.25">
      <c r="A58" s="293">
        <v>310041</v>
      </c>
      <c r="B58" s="294"/>
      <c r="C58" s="295"/>
      <c r="D58" s="296" t="s">
        <v>417</v>
      </c>
      <c r="E58" s="297"/>
      <c r="F58" s="297"/>
      <c r="G58" s="297"/>
      <c r="H58" s="297"/>
      <c r="I58" s="297"/>
      <c r="J58" s="297"/>
      <c r="K58" s="297"/>
      <c r="L58" s="298">
        <v>430</v>
      </c>
      <c r="M58" s="299"/>
      <c r="N58" s="299"/>
      <c r="O58" s="300"/>
      <c r="P58" s="299"/>
      <c r="Q58" s="301"/>
      <c r="AH58" s="48"/>
      <c r="AI58" s="294">
        <v>311042</v>
      </c>
      <c r="AJ58" s="294"/>
      <c r="AK58" s="295"/>
      <c r="AL58" s="296" t="s">
        <v>2264</v>
      </c>
      <c r="AM58" s="297"/>
      <c r="AN58" s="297"/>
      <c r="AO58" s="297"/>
      <c r="AP58" s="297"/>
      <c r="AQ58" s="297"/>
      <c r="AR58" s="297"/>
      <c r="AS58" s="321"/>
      <c r="AT58" s="298">
        <v>200</v>
      </c>
      <c r="AU58" s="299"/>
      <c r="AV58" s="299"/>
      <c r="AW58" s="300"/>
      <c r="AX58" s="299"/>
      <c r="AY58" s="301"/>
      <c r="AZ58" s="293">
        <v>311098</v>
      </c>
      <c r="BA58" s="294"/>
      <c r="BB58" s="295"/>
      <c r="BC58" s="296" t="s">
        <v>423</v>
      </c>
      <c r="BD58" s="297"/>
      <c r="BE58" s="297"/>
      <c r="BF58" s="297"/>
      <c r="BG58" s="297"/>
      <c r="BH58" s="297"/>
      <c r="BI58" s="297"/>
      <c r="BJ58" s="321"/>
      <c r="BK58" s="298">
        <v>230</v>
      </c>
      <c r="BL58" s="299"/>
      <c r="BM58" s="299"/>
      <c r="BN58" s="300"/>
      <c r="BO58" s="299"/>
      <c r="BP58" s="301"/>
      <c r="BQ58" s="319" t="s">
        <v>420</v>
      </c>
      <c r="BR58" s="279"/>
      <c r="BS58" s="279"/>
      <c r="BT58" s="279"/>
      <c r="BU58" s="279"/>
      <c r="BV58" s="279"/>
      <c r="BW58" s="279"/>
      <c r="BX58" s="279"/>
      <c r="BY58" s="279"/>
      <c r="BZ58" s="279"/>
      <c r="CA58" s="320"/>
      <c r="CB58" s="280">
        <f>SUM(CB57)</f>
        <v>600</v>
      </c>
      <c r="CC58" s="281"/>
      <c r="CD58" s="282"/>
      <c r="CE58" s="283" t="str">
        <f>IF(COUNTA(CE57:CE57)=0,"",SUMIF(CE57:CE57,"●",CB57:CB57)+SUM(CE57:CE57))</f>
        <v/>
      </c>
      <c r="CF58" s="281"/>
      <c r="CG58" s="282"/>
      <c r="CH58" s="294">
        <v>312083</v>
      </c>
      <c r="CI58" s="294"/>
      <c r="CJ58" s="295"/>
      <c r="CK58" s="296" t="s">
        <v>2289</v>
      </c>
      <c r="CL58" s="297"/>
      <c r="CM58" s="297"/>
      <c r="CN58" s="297"/>
      <c r="CO58" s="297"/>
      <c r="CP58" s="297"/>
      <c r="CQ58" s="297"/>
      <c r="CR58" s="321"/>
      <c r="CS58" s="298">
        <v>950</v>
      </c>
      <c r="CT58" s="299"/>
      <c r="CU58" s="299"/>
      <c r="CV58" s="300"/>
      <c r="CW58" s="299"/>
      <c r="CX58" s="301"/>
    </row>
    <row r="59" spans="1:102" ht="12.75" customHeight="1" x14ac:dyDescent="0.2">
      <c r="A59" s="379">
        <v>310094</v>
      </c>
      <c r="B59" s="380"/>
      <c r="C59" s="381"/>
      <c r="D59" s="382" t="s">
        <v>421</v>
      </c>
      <c r="E59" s="383"/>
      <c r="F59" s="383"/>
      <c r="G59" s="383"/>
      <c r="H59" s="383"/>
      <c r="I59" s="383"/>
      <c r="J59" s="383"/>
      <c r="K59" s="383"/>
      <c r="L59" s="384">
        <v>180</v>
      </c>
      <c r="M59" s="385"/>
      <c r="N59" s="385"/>
      <c r="O59" s="386"/>
      <c r="P59" s="385"/>
      <c r="Q59" s="387"/>
      <c r="AH59" s="48"/>
      <c r="AI59" s="294">
        <v>311043</v>
      </c>
      <c r="AJ59" s="294"/>
      <c r="AK59" s="295"/>
      <c r="AL59" s="296" t="s">
        <v>418</v>
      </c>
      <c r="AM59" s="297"/>
      <c r="AN59" s="297"/>
      <c r="AO59" s="297"/>
      <c r="AP59" s="297"/>
      <c r="AQ59" s="297"/>
      <c r="AR59" s="297"/>
      <c r="AS59" s="321"/>
      <c r="AT59" s="298">
        <v>340</v>
      </c>
      <c r="AU59" s="299"/>
      <c r="AV59" s="299"/>
      <c r="AW59" s="300"/>
      <c r="AX59" s="299"/>
      <c r="AY59" s="301"/>
      <c r="AZ59" s="293">
        <v>311099</v>
      </c>
      <c r="BA59" s="294"/>
      <c r="BB59" s="295"/>
      <c r="BC59" s="296" t="s">
        <v>426</v>
      </c>
      <c r="BD59" s="297"/>
      <c r="BE59" s="297"/>
      <c r="BF59" s="297"/>
      <c r="BG59" s="297"/>
      <c r="BH59" s="297"/>
      <c r="BI59" s="297"/>
      <c r="BJ59" s="321"/>
      <c r="BK59" s="298">
        <v>320</v>
      </c>
      <c r="BL59" s="299"/>
      <c r="BM59" s="299"/>
      <c r="BN59" s="300"/>
      <c r="BO59" s="299"/>
      <c r="BP59" s="301"/>
      <c r="CG59" s="49"/>
      <c r="CH59" s="293">
        <v>312082</v>
      </c>
      <c r="CI59" s="294"/>
      <c r="CJ59" s="295"/>
      <c r="CK59" s="296" t="s">
        <v>2290</v>
      </c>
      <c r="CL59" s="297"/>
      <c r="CM59" s="297"/>
      <c r="CN59" s="297"/>
      <c r="CO59" s="297"/>
      <c r="CP59" s="297"/>
      <c r="CQ59" s="297"/>
      <c r="CR59" s="321"/>
      <c r="CS59" s="298">
        <v>450</v>
      </c>
      <c r="CT59" s="299"/>
      <c r="CU59" s="299"/>
      <c r="CV59" s="300"/>
      <c r="CW59" s="299"/>
      <c r="CX59" s="301"/>
    </row>
    <row r="60" spans="1:102" ht="12.75" customHeight="1" x14ac:dyDescent="0.2">
      <c r="A60" s="293">
        <v>310042</v>
      </c>
      <c r="B60" s="294"/>
      <c r="C60" s="295"/>
      <c r="D60" s="296" t="s">
        <v>424</v>
      </c>
      <c r="E60" s="297"/>
      <c r="F60" s="297"/>
      <c r="G60" s="297"/>
      <c r="H60" s="297"/>
      <c r="I60" s="297"/>
      <c r="J60" s="297"/>
      <c r="K60" s="297"/>
      <c r="L60" s="298">
        <v>490</v>
      </c>
      <c r="M60" s="299"/>
      <c r="N60" s="299"/>
      <c r="O60" s="300"/>
      <c r="P60" s="299"/>
      <c r="Q60" s="301"/>
      <c r="AH60" s="48"/>
      <c r="AI60" s="294">
        <v>311044</v>
      </c>
      <c r="AJ60" s="294"/>
      <c r="AK60" s="295"/>
      <c r="AL60" s="296" t="s">
        <v>422</v>
      </c>
      <c r="AM60" s="297"/>
      <c r="AN60" s="297"/>
      <c r="AO60" s="297"/>
      <c r="AP60" s="297"/>
      <c r="AQ60" s="297"/>
      <c r="AR60" s="297"/>
      <c r="AS60" s="321"/>
      <c r="AT60" s="298">
        <v>210</v>
      </c>
      <c r="AU60" s="299"/>
      <c r="AV60" s="299"/>
      <c r="AW60" s="300"/>
      <c r="AX60" s="299"/>
      <c r="AY60" s="301"/>
      <c r="AZ60" s="293">
        <v>311100</v>
      </c>
      <c r="BA60" s="294"/>
      <c r="BB60" s="295"/>
      <c r="BC60" s="296" t="s">
        <v>430</v>
      </c>
      <c r="BD60" s="297"/>
      <c r="BE60" s="297"/>
      <c r="BF60" s="297"/>
      <c r="BG60" s="297"/>
      <c r="BH60" s="297"/>
      <c r="BI60" s="297"/>
      <c r="BJ60" s="321"/>
      <c r="BK60" s="298">
        <v>303</v>
      </c>
      <c r="BL60" s="299"/>
      <c r="BM60" s="299"/>
      <c r="BN60" s="300"/>
      <c r="BO60" s="299"/>
      <c r="BP60" s="301"/>
      <c r="CG60" s="48"/>
      <c r="CH60" s="294">
        <v>312084</v>
      </c>
      <c r="CI60" s="294"/>
      <c r="CJ60" s="295"/>
      <c r="CK60" s="296" t="s">
        <v>427</v>
      </c>
      <c r="CL60" s="297"/>
      <c r="CM60" s="297"/>
      <c r="CN60" s="297"/>
      <c r="CO60" s="297"/>
      <c r="CP60" s="297"/>
      <c r="CQ60" s="297"/>
      <c r="CR60" s="321"/>
      <c r="CS60" s="298">
        <v>830</v>
      </c>
      <c r="CT60" s="299"/>
      <c r="CU60" s="299"/>
      <c r="CV60" s="300"/>
      <c r="CW60" s="299"/>
      <c r="CX60" s="301"/>
    </row>
    <row r="61" spans="1:102" ht="12.75" customHeight="1" x14ac:dyDescent="0.2">
      <c r="A61" s="293">
        <v>310043</v>
      </c>
      <c r="B61" s="294"/>
      <c r="C61" s="295"/>
      <c r="D61" s="296" t="s">
        <v>428</v>
      </c>
      <c r="E61" s="297"/>
      <c r="F61" s="297"/>
      <c r="G61" s="297"/>
      <c r="H61" s="297"/>
      <c r="I61" s="297"/>
      <c r="J61" s="297"/>
      <c r="K61" s="297"/>
      <c r="L61" s="298">
        <v>300</v>
      </c>
      <c r="M61" s="299"/>
      <c r="N61" s="299"/>
      <c r="O61" s="300"/>
      <c r="P61" s="299"/>
      <c r="Q61" s="301"/>
      <c r="AH61" s="48"/>
      <c r="AI61" s="294">
        <v>311045</v>
      </c>
      <c r="AJ61" s="294"/>
      <c r="AK61" s="295"/>
      <c r="AL61" s="296" t="s">
        <v>425</v>
      </c>
      <c r="AM61" s="297"/>
      <c r="AN61" s="297"/>
      <c r="AO61" s="297"/>
      <c r="AP61" s="297"/>
      <c r="AQ61" s="297"/>
      <c r="AR61" s="297"/>
      <c r="AS61" s="321"/>
      <c r="AT61" s="298">
        <v>330</v>
      </c>
      <c r="AU61" s="299"/>
      <c r="AV61" s="299"/>
      <c r="AW61" s="300"/>
      <c r="AX61" s="299"/>
      <c r="AY61" s="301"/>
      <c r="AZ61" s="293">
        <v>311101</v>
      </c>
      <c r="BA61" s="294"/>
      <c r="BB61" s="295"/>
      <c r="BC61" s="296" t="s">
        <v>434</v>
      </c>
      <c r="BD61" s="297"/>
      <c r="BE61" s="297"/>
      <c r="BF61" s="297"/>
      <c r="BG61" s="297"/>
      <c r="BH61" s="297"/>
      <c r="BI61" s="297"/>
      <c r="BJ61" s="321"/>
      <c r="BK61" s="298">
        <v>270</v>
      </c>
      <c r="BL61" s="299"/>
      <c r="BM61" s="299"/>
      <c r="BN61" s="300"/>
      <c r="BO61" s="299"/>
      <c r="BP61" s="301"/>
      <c r="CG61" s="48"/>
      <c r="CH61" s="294">
        <v>312085</v>
      </c>
      <c r="CI61" s="294"/>
      <c r="CJ61" s="295"/>
      <c r="CK61" s="296" t="s">
        <v>431</v>
      </c>
      <c r="CL61" s="297"/>
      <c r="CM61" s="297"/>
      <c r="CN61" s="297"/>
      <c r="CO61" s="297"/>
      <c r="CP61" s="297"/>
      <c r="CQ61" s="297"/>
      <c r="CR61" s="297"/>
      <c r="CS61" s="298">
        <v>500</v>
      </c>
      <c r="CT61" s="299"/>
      <c r="CU61" s="299"/>
      <c r="CV61" s="300"/>
      <c r="CW61" s="299"/>
      <c r="CX61" s="301"/>
    </row>
    <row r="62" spans="1:102" ht="12.75" customHeight="1" thickBot="1" x14ac:dyDescent="0.25">
      <c r="A62" s="293">
        <v>310044</v>
      </c>
      <c r="B62" s="294"/>
      <c r="C62" s="295"/>
      <c r="D62" s="296" t="s">
        <v>432</v>
      </c>
      <c r="E62" s="297"/>
      <c r="F62" s="297"/>
      <c r="G62" s="297"/>
      <c r="H62" s="297"/>
      <c r="I62" s="297"/>
      <c r="J62" s="297"/>
      <c r="K62" s="297"/>
      <c r="L62" s="298">
        <v>460</v>
      </c>
      <c r="M62" s="299"/>
      <c r="N62" s="299"/>
      <c r="O62" s="300"/>
      <c r="P62" s="299"/>
      <c r="Q62" s="301"/>
      <c r="AH62" s="48"/>
      <c r="AI62" s="294">
        <v>311046</v>
      </c>
      <c r="AJ62" s="294"/>
      <c r="AK62" s="295"/>
      <c r="AL62" s="296" t="s">
        <v>429</v>
      </c>
      <c r="AM62" s="297"/>
      <c r="AN62" s="297"/>
      <c r="AO62" s="297"/>
      <c r="AP62" s="297"/>
      <c r="AQ62" s="297"/>
      <c r="AR62" s="297"/>
      <c r="AS62" s="321"/>
      <c r="AT62" s="298">
        <v>550</v>
      </c>
      <c r="AU62" s="299"/>
      <c r="AV62" s="301"/>
      <c r="AW62" s="300"/>
      <c r="AX62" s="299"/>
      <c r="AY62" s="301"/>
      <c r="AZ62" s="293">
        <v>311102</v>
      </c>
      <c r="BA62" s="294"/>
      <c r="BB62" s="295"/>
      <c r="BC62" s="296" t="s">
        <v>438</v>
      </c>
      <c r="BD62" s="297"/>
      <c r="BE62" s="297"/>
      <c r="BF62" s="297"/>
      <c r="BG62" s="297"/>
      <c r="BH62" s="297"/>
      <c r="BI62" s="297"/>
      <c r="BJ62" s="321"/>
      <c r="BK62" s="298">
        <v>340</v>
      </c>
      <c r="BL62" s="299"/>
      <c r="BM62" s="299"/>
      <c r="BN62" s="300"/>
      <c r="BO62" s="299"/>
      <c r="BP62" s="301"/>
      <c r="CG62" s="48"/>
      <c r="CH62" s="377" t="s">
        <v>435</v>
      </c>
      <c r="CI62" s="377"/>
      <c r="CJ62" s="377"/>
      <c r="CK62" s="377"/>
      <c r="CL62" s="377"/>
      <c r="CM62" s="377"/>
      <c r="CN62" s="377"/>
      <c r="CO62" s="377"/>
      <c r="CP62" s="377"/>
      <c r="CQ62" s="377"/>
      <c r="CR62" s="377"/>
      <c r="CS62" s="356">
        <f>SUM(CS55:CS61)</f>
        <v>3400</v>
      </c>
      <c r="CT62" s="357"/>
      <c r="CU62" s="358"/>
      <c r="CV62" s="359" t="str">
        <f>IF(COUNTA(CV55:CV61)=0,"",SUMIF(CV55:CV61,"●",CS55:CS61)+SUM(CV55:CV61))</f>
        <v/>
      </c>
      <c r="CW62" s="357"/>
      <c r="CX62" s="358"/>
    </row>
    <row r="63" spans="1:102" ht="12.75" customHeight="1" x14ac:dyDescent="0.2">
      <c r="A63" s="376" t="s">
        <v>436</v>
      </c>
      <c r="B63" s="377"/>
      <c r="C63" s="377"/>
      <c r="D63" s="377"/>
      <c r="E63" s="377"/>
      <c r="F63" s="377"/>
      <c r="G63" s="377"/>
      <c r="H63" s="377"/>
      <c r="I63" s="377"/>
      <c r="J63" s="377"/>
      <c r="K63" s="377"/>
      <c r="L63" s="356">
        <f>SUM(L57:N62)</f>
        <v>2750</v>
      </c>
      <c r="M63" s="357"/>
      <c r="N63" s="358"/>
      <c r="O63" s="359" t="str">
        <f>IF(COUNTA(O57:O62)=0,"",SUMIF(O57:O62,"●",L57:L62)+SUM(O57:O62))</f>
        <v/>
      </c>
      <c r="P63" s="357"/>
      <c r="Q63" s="358"/>
      <c r="AH63" s="48"/>
      <c r="AI63" s="294">
        <v>311047</v>
      </c>
      <c r="AJ63" s="294"/>
      <c r="AK63" s="295"/>
      <c r="AL63" s="296" t="s">
        <v>433</v>
      </c>
      <c r="AM63" s="297"/>
      <c r="AN63" s="297"/>
      <c r="AO63" s="297"/>
      <c r="AP63" s="297"/>
      <c r="AQ63" s="297"/>
      <c r="AR63" s="297"/>
      <c r="AS63" s="321"/>
      <c r="AT63" s="298">
        <v>340</v>
      </c>
      <c r="AU63" s="299"/>
      <c r="AV63" s="299"/>
      <c r="AW63" s="300"/>
      <c r="AX63" s="299"/>
      <c r="AY63" s="301"/>
      <c r="AZ63" s="293">
        <v>311103</v>
      </c>
      <c r="BA63" s="294"/>
      <c r="BB63" s="295"/>
      <c r="BC63" s="296" t="s">
        <v>441</v>
      </c>
      <c r="BD63" s="297"/>
      <c r="BE63" s="297"/>
      <c r="BF63" s="297"/>
      <c r="BG63" s="297"/>
      <c r="BH63" s="297"/>
      <c r="BI63" s="297"/>
      <c r="BJ63" s="321"/>
      <c r="BK63" s="298">
        <v>400</v>
      </c>
      <c r="BL63" s="299"/>
      <c r="BM63" s="299"/>
      <c r="BN63" s="300"/>
      <c r="BO63" s="299"/>
      <c r="BP63" s="301"/>
      <c r="CH63" s="360" t="s">
        <v>392</v>
      </c>
      <c r="CI63" s="361"/>
      <c r="CJ63" s="361"/>
      <c r="CK63" s="361"/>
      <c r="CL63" s="366">
        <f>CB23+CS30+CS62+CS44+CS54+CB49+CB36+CB56+CB58</f>
        <v>34471</v>
      </c>
      <c r="CM63" s="367"/>
      <c r="CN63" s="367"/>
      <c r="CO63" s="367"/>
      <c r="CP63" s="367"/>
      <c r="CQ63" s="367"/>
      <c r="CR63" s="367"/>
      <c r="CS63" s="367"/>
      <c r="CT63" s="367"/>
      <c r="CU63" s="368"/>
      <c r="CV63" s="375"/>
      <c r="CW63" s="367"/>
      <c r="CX63" s="368"/>
    </row>
    <row r="64" spans="1:102" ht="12.75" customHeight="1" x14ac:dyDescent="0.2">
      <c r="A64" s="293">
        <v>310045</v>
      </c>
      <c r="B64" s="294"/>
      <c r="C64" s="295"/>
      <c r="D64" s="296" t="s">
        <v>439</v>
      </c>
      <c r="E64" s="297"/>
      <c r="F64" s="297"/>
      <c r="G64" s="297"/>
      <c r="H64" s="297"/>
      <c r="I64" s="297"/>
      <c r="J64" s="297"/>
      <c r="K64" s="297"/>
      <c r="L64" s="298">
        <v>850</v>
      </c>
      <c r="M64" s="299"/>
      <c r="N64" s="299"/>
      <c r="O64" s="300"/>
      <c r="P64" s="299"/>
      <c r="Q64" s="301"/>
      <c r="AH64" s="48"/>
      <c r="AI64" s="294">
        <v>311048</v>
      </c>
      <c r="AJ64" s="294"/>
      <c r="AK64" s="295"/>
      <c r="AL64" s="296" t="s">
        <v>437</v>
      </c>
      <c r="AM64" s="297"/>
      <c r="AN64" s="297"/>
      <c r="AO64" s="297"/>
      <c r="AP64" s="297"/>
      <c r="AQ64" s="297"/>
      <c r="AR64" s="297"/>
      <c r="AS64" s="321"/>
      <c r="AT64" s="298">
        <v>450</v>
      </c>
      <c r="AU64" s="299"/>
      <c r="AV64" s="299"/>
      <c r="AW64" s="300"/>
      <c r="AX64" s="299"/>
      <c r="AY64" s="301"/>
      <c r="AZ64" s="293">
        <v>311104</v>
      </c>
      <c r="BA64" s="294"/>
      <c r="BB64" s="295"/>
      <c r="BC64" s="296" t="s">
        <v>444</v>
      </c>
      <c r="BD64" s="297"/>
      <c r="BE64" s="297"/>
      <c r="BF64" s="297"/>
      <c r="BG64" s="297"/>
      <c r="BH64" s="297"/>
      <c r="BI64" s="297"/>
      <c r="BJ64" s="321"/>
      <c r="BK64" s="298">
        <v>200</v>
      </c>
      <c r="BL64" s="299"/>
      <c r="BM64" s="299"/>
      <c r="BN64" s="300"/>
      <c r="BO64" s="299"/>
      <c r="BP64" s="301"/>
      <c r="CH64" s="362"/>
      <c r="CI64" s="363"/>
      <c r="CJ64" s="363"/>
      <c r="CK64" s="363"/>
      <c r="CL64" s="369"/>
      <c r="CM64" s="370"/>
      <c r="CN64" s="370"/>
      <c r="CO64" s="370"/>
      <c r="CP64" s="370"/>
      <c r="CQ64" s="370"/>
      <c r="CR64" s="370"/>
      <c r="CS64" s="370"/>
      <c r="CT64" s="370"/>
      <c r="CU64" s="371"/>
      <c r="CV64" s="369"/>
      <c r="CW64" s="370"/>
      <c r="CX64" s="371"/>
    </row>
    <row r="65" spans="1:102" ht="12.75" customHeight="1" thickBot="1" x14ac:dyDescent="0.25">
      <c r="A65" s="293">
        <v>310046</v>
      </c>
      <c r="B65" s="294"/>
      <c r="C65" s="295"/>
      <c r="D65" s="296" t="s">
        <v>442</v>
      </c>
      <c r="E65" s="297"/>
      <c r="F65" s="297"/>
      <c r="G65" s="297"/>
      <c r="H65" s="297"/>
      <c r="I65" s="297"/>
      <c r="J65" s="297"/>
      <c r="K65" s="297"/>
      <c r="L65" s="298">
        <v>600</v>
      </c>
      <c r="M65" s="299"/>
      <c r="N65" s="299"/>
      <c r="O65" s="300"/>
      <c r="P65" s="299"/>
      <c r="Q65" s="301"/>
      <c r="AH65" s="48"/>
      <c r="AI65" s="294">
        <v>311049</v>
      </c>
      <c r="AJ65" s="294"/>
      <c r="AK65" s="295"/>
      <c r="AL65" s="296" t="s">
        <v>440</v>
      </c>
      <c r="AM65" s="297"/>
      <c r="AN65" s="297"/>
      <c r="AO65" s="297"/>
      <c r="AP65" s="297"/>
      <c r="AQ65" s="297"/>
      <c r="AR65" s="297"/>
      <c r="AS65" s="321"/>
      <c r="AT65" s="298">
        <v>660</v>
      </c>
      <c r="AU65" s="299"/>
      <c r="AV65" s="299"/>
      <c r="AW65" s="300"/>
      <c r="AX65" s="299"/>
      <c r="AY65" s="301"/>
      <c r="AZ65" s="376" t="s">
        <v>447</v>
      </c>
      <c r="BA65" s="377"/>
      <c r="BB65" s="377"/>
      <c r="BC65" s="377"/>
      <c r="BD65" s="377"/>
      <c r="BE65" s="377"/>
      <c r="BF65" s="377"/>
      <c r="BG65" s="377"/>
      <c r="BH65" s="377"/>
      <c r="BI65" s="377"/>
      <c r="BJ65" s="378"/>
      <c r="BK65" s="356">
        <f>SUM(BK58:BM64)</f>
        <v>2063</v>
      </c>
      <c r="BL65" s="357"/>
      <c r="BM65" s="358"/>
      <c r="BN65" s="359" t="str">
        <f>IF(COUNTA(BN58:BN64)=0,"",SUMIF(BN58:BN64,"●",BK58:BK64)+SUM(BN58:BN64))</f>
        <v/>
      </c>
      <c r="BO65" s="357"/>
      <c r="BP65" s="358"/>
      <c r="CH65" s="364"/>
      <c r="CI65" s="365"/>
      <c r="CJ65" s="365"/>
      <c r="CK65" s="365"/>
      <c r="CL65" s="372"/>
      <c r="CM65" s="373"/>
      <c r="CN65" s="373"/>
      <c r="CO65" s="373"/>
      <c r="CP65" s="373"/>
      <c r="CQ65" s="373"/>
      <c r="CR65" s="373"/>
      <c r="CS65" s="373"/>
      <c r="CT65" s="373"/>
      <c r="CU65" s="374"/>
      <c r="CV65" s="372"/>
      <c r="CW65" s="373"/>
      <c r="CX65" s="374"/>
    </row>
    <row r="66" spans="1:102" ht="12.75" customHeight="1" thickBot="1" x14ac:dyDescent="0.25">
      <c r="A66" s="293">
        <v>310047</v>
      </c>
      <c r="B66" s="294"/>
      <c r="C66" s="295"/>
      <c r="D66" s="296" t="s">
        <v>445</v>
      </c>
      <c r="E66" s="297"/>
      <c r="F66" s="297"/>
      <c r="G66" s="297"/>
      <c r="H66" s="297"/>
      <c r="I66" s="297"/>
      <c r="J66" s="297"/>
      <c r="K66" s="297"/>
      <c r="L66" s="298">
        <v>270</v>
      </c>
      <c r="M66" s="299"/>
      <c r="N66" s="299"/>
      <c r="O66" s="300"/>
      <c r="P66" s="299"/>
      <c r="Q66" s="301"/>
      <c r="AH66" s="48"/>
      <c r="AI66" s="377" t="s">
        <v>443</v>
      </c>
      <c r="AJ66" s="377"/>
      <c r="AK66" s="377"/>
      <c r="AL66" s="377"/>
      <c r="AM66" s="377"/>
      <c r="AN66" s="377"/>
      <c r="AO66" s="377"/>
      <c r="AP66" s="377"/>
      <c r="AQ66" s="377"/>
      <c r="AR66" s="377"/>
      <c r="AS66" s="378"/>
      <c r="AT66" s="356">
        <f>SUM(AT57:AV65)</f>
        <v>3960</v>
      </c>
      <c r="AU66" s="357"/>
      <c r="AV66" s="358"/>
      <c r="AW66" s="359" t="str">
        <f>IF(COUNTA(AW57:AW65)=0,"",SUMIF(AW57:AW65,"●",AT57:AT65)+SUM(AW57:AW65))</f>
        <v/>
      </c>
      <c r="AX66" s="357"/>
      <c r="AY66" s="358"/>
      <c r="AZ66" s="360" t="s">
        <v>392</v>
      </c>
      <c r="BA66" s="361"/>
      <c r="BB66" s="361"/>
      <c r="BC66" s="361"/>
      <c r="BD66" s="366">
        <f>AT23+AT56+AT66+AT46+BK30+BK18+AT75+BK41+BK49+BK51+BK65+BK57</f>
        <v>49549</v>
      </c>
      <c r="BE66" s="367"/>
      <c r="BF66" s="367"/>
      <c r="BG66" s="367"/>
      <c r="BH66" s="367"/>
      <c r="BI66" s="367"/>
      <c r="BJ66" s="367"/>
      <c r="BK66" s="367"/>
      <c r="BL66" s="367"/>
      <c r="BM66" s="368"/>
      <c r="BN66" s="375"/>
      <c r="BO66" s="367"/>
      <c r="BP66" s="368"/>
    </row>
    <row r="67" spans="1:102" ht="12.75" customHeight="1" x14ac:dyDescent="0.2">
      <c r="A67" s="293">
        <v>310048</v>
      </c>
      <c r="B67" s="294"/>
      <c r="C67" s="295"/>
      <c r="D67" s="296" t="s">
        <v>448</v>
      </c>
      <c r="E67" s="297"/>
      <c r="F67" s="297"/>
      <c r="G67" s="297"/>
      <c r="H67" s="297"/>
      <c r="I67" s="297"/>
      <c r="J67" s="297"/>
      <c r="K67" s="297"/>
      <c r="L67" s="298">
        <v>1040</v>
      </c>
      <c r="M67" s="299"/>
      <c r="N67" s="299"/>
      <c r="O67" s="300"/>
      <c r="P67" s="299"/>
      <c r="Q67" s="301"/>
      <c r="AH67" s="48"/>
      <c r="AI67" s="294">
        <v>311051</v>
      </c>
      <c r="AJ67" s="294"/>
      <c r="AK67" s="295"/>
      <c r="AL67" s="296" t="s">
        <v>446</v>
      </c>
      <c r="AM67" s="297"/>
      <c r="AN67" s="297"/>
      <c r="AO67" s="297"/>
      <c r="AP67" s="297"/>
      <c r="AQ67" s="297"/>
      <c r="AR67" s="297"/>
      <c r="AS67" s="321"/>
      <c r="AT67" s="298">
        <v>440</v>
      </c>
      <c r="AU67" s="299"/>
      <c r="AV67" s="299"/>
      <c r="AW67" s="300"/>
      <c r="AX67" s="299"/>
      <c r="AY67" s="301"/>
      <c r="AZ67" s="362"/>
      <c r="BA67" s="363"/>
      <c r="BB67" s="363"/>
      <c r="BC67" s="363"/>
      <c r="BD67" s="369"/>
      <c r="BE67" s="370"/>
      <c r="BF67" s="370"/>
      <c r="BG67" s="370"/>
      <c r="BH67" s="370"/>
      <c r="BI67" s="370"/>
      <c r="BJ67" s="370"/>
      <c r="BK67" s="370"/>
      <c r="BL67" s="370"/>
      <c r="BM67" s="371"/>
      <c r="BN67" s="369"/>
      <c r="BO67" s="370"/>
      <c r="BP67" s="371"/>
      <c r="BU67" s="353" t="s">
        <v>450</v>
      </c>
      <c r="BV67" s="353"/>
      <c r="BW67" s="353"/>
      <c r="BX67" s="353"/>
      <c r="BY67" s="353"/>
      <c r="BZ67" s="353"/>
      <c r="CA67" s="353"/>
      <c r="CB67" s="353"/>
      <c r="CF67" s="354" t="s">
        <v>59</v>
      </c>
      <c r="CG67" s="351"/>
      <c r="CH67" s="351"/>
      <c r="CI67" s="351"/>
      <c r="CJ67" s="351"/>
      <c r="CK67" s="351"/>
      <c r="CL67" s="351"/>
      <c r="CM67" s="355"/>
      <c r="CN67" s="351" t="s">
        <v>64</v>
      </c>
      <c r="CO67" s="351"/>
      <c r="CP67" s="351"/>
      <c r="CQ67" s="351"/>
      <c r="CR67" s="351"/>
      <c r="CS67" s="355"/>
      <c r="CT67" s="351" t="s">
        <v>65</v>
      </c>
      <c r="CU67" s="351"/>
      <c r="CV67" s="352"/>
    </row>
    <row r="68" spans="1:102" ht="12.75" customHeight="1" thickBot="1" x14ac:dyDescent="0.25">
      <c r="A68" s="293">
        <v>310049</v>
      </c>
      <c r="B68" s="294"/>
      <c r="C68" s="295"/>
      <c r="D68" s="296" t="s">
        <v>451</v>
      </c>
      <c r="E68" s="297"/>
      <c r="F68" s="297"/>
      <c r="G68" s="297"/>
      <c r="H68" s="297"/>
      <c r="I68" s="297"/>
      <c r="J68" s="297"/>
      <c r="K68" s="297"/>
      <c r="L68" s="298">
        <v>450</v>
      </c>
      <c r="M68" s="299"/>
      <c r="N68" s="299"/>
      <c r="O68" s="300"/>
      <c r="P68" s="299"/>
      <c r="Q68" s="301"/>
      <c r="AH68" s="48"/>
      <c r="AI68" s="294">
        <v>311052</v>
      </c>
      <c r="AJ68" s="294"/>
      <c r="AK68" s="295"/>
      <c r="AL68" s="296" t="s">
        <v>449</v>
      </c>
      <c r="AM68" s="297"/>
      <c r="AN68" s="297"/>
      <c r="AO68" s="297"/>
      <c r="AP68" s="297"/>
      <c r="AQ68" s="297"/>
      <c r="AR68" s="297"/>
      <c r="AS68" s="321"/>
      <c r="AT68" s="298">
        <v>430</v>
      </c>
      <c r="AU68" s="299"/>
      <c r="AV68" s="299"/>
      <c r="AW68" s="300"/>
      <c r="AX68" s="299"/>
      <c r="AY68" s="301"/>
      <c r="AZ68" s="364"/>
      <c r="BA68" s="365"/>
      <c r="BB68" s="365"/>
      <c r="BC68" s="365"/>
      <c r="BD68" s="372"/>
      <c r="BE68" s="373"/>
      <c r="BF68" s="373"/>
      <c r="BG68" s="373"/>
      <c r="BH68" s="373"/>
      <c r="BI68" s="373"/>
      <c r="BJ68" s="373"/>
      <c r="BK68" s="373"/>
      <c r="BL68" s="373"/>
      <c r="BM68" s="374"/>
      <c r="BN68" s="372"/>
      <c r="BO68" s="373"/>
      <c r="BP68" s="374"/>
      <c r="BU68" s="326" t="s">
        <v>453</v>
      </c>
      <c r="BV68" s="326"/>
      <c r="BW68" s="326"/>
      <c r="BX68" s="326"/>
      <c r="BY68" s="326" t="s">
        <v>454</v>
      </c>
      <c r="BZ68" s="326"/>
      <c r="CA68" s="326"/>
      <c r="CB68" s="326"/>
      <c r="CF68" s="341" t="s">
        <v>455</v>
      </c>
      <c r="CG68" s="342"/>
      <c r="CH68" s="342"/>
      <c r="CI68" s="342"/>
      <c r="CJ68" s="342"/>
      <c r="CK68" s="342"/>
      <c r="CL68" s="342"/>
      <c r="CM68" s="343"/>
      <c r="CN68" s="344">
        <f>L23+L33+AT23+AT46+AT56+AT66+AT75+BK18+BK30+BK41+BK49+BK51+BK57+BK65+CB23+CB36+CB49+CB56+CB58+CS30+CS44+CS54+CS62</f>
        <v>95040</v>
      </c>
      <c r="CO68" s="345"/>
      <c r="CP68" s="345"/>
      <c r="CQ68" s="345"/>
      <c r="CR68" s="346" t="s">
        <v>66</v>
      </c>
      <c r="CS68" s="347"/>
      <c r="CT68" s="348" t="s">
        <v>58</v>
      </c>
      <c r="CU68" s="349"/>
      <c r="CV68" s="350"/>
    </row>
    <row r="69" spans="1:102" ht="12.75" customHeight="1" thickBot="1" x14ac:dyDescent="0.25">
      <c r="A69" s="293">
        <v>310051</v>
      </c>
      <c r="B69" s="294"/>
      <c r="C69" s="295"/>
      <c r="D69" s="296" t="s">
        <v>459</v>
      </c>
      <c r="E69" s="297"/>
      <c r="F69" s="297"/>
      <c r="G69" s="297"/>
      <c r="H69" s="297"/>
      <c r="I69" s="297"/>
      <c r="J69" s="297"/>
      <c r="K69" s="297"/>
      <c r="L69" s="298">
        <v>400</v>
      </c>
      <c r="M69" s="299"/>
      <c r="N69" s="299"/>
      <c r="O69" s="300"/>
      <c r="P69" s="299"/>
      <c r="Q69" s="301"/>
      <c r="AH69" s="48"/>
      <c r="AI69" s="294">
        <v>311053</v>
      </c>
      <c r="AJ69" s="294"/>
      <c r="AK69" s="295"/>
      <c r="AL69" s="296" t="s">
        <v>452</v>
      </c>
      <c r="AM69" s="297"/>
      <c r="AN69" s="297"/>
      <c r="AO69" s="297"/>
      <c r="AP69" s="297"/>
      <c r="AQ69" s="297"/>
      <c r="AR69" s="297"/>
      <c r="AS69" s="321"/>
      <c r="AT69" s="298">
        <v>500</v>
      </c>
      <c r="AU69" s="299"/>
      <c r="AV69" s="299"/>
      <c r="AW69" s="300"/>
      <c r="AX69" s="299"/>
      <c r="AY69" s="301"/>
      <c r="BU69" s="326" t="s">
        <v>457</v>
      </c>
      <c r="BV69" s="326"/>
      <c r="BW69" s="326"/>
      <c r="BX69" s="326"/>
      <c r="BY69" s="322">
        <v>2.6</v>
      </c>
      <c r="BZ69" s="322"/>
      <c r="CA69" s="322"/>
      <c r="CB69" s="322"/>
      <c r="CF69" s="338" t="s">
        <v>458</v>
      </c>
      <c r="CG69" s="339"/>
      <c r="CH69" s="339"/>
      <c r="CI69" s="339"/>
      <c r="CJ69" s="339"/>
      <c r="CK69" s="339"/>
      <c r="CL69" s="339"/>
      <c r="CM69" s="340"/>
      <c r="CN69" s="331">
        <f>L45+L56+L63+L80+AC18+AC28+AC35+AC43+AC51</f>
        <v>35252</v>
      </c>
      <c r="CO69" s="332"/>
      <c r="CP69" s="332"/>
      <c r="CQ69" s="332"/>
      <c r="CR69" s="333" t="s">
        <v>66</v>
      </c>
      <c r="CS69" s="334"/>
      <c r="CT69" s="335" t="s">
        <v>58</v>
      </c>
      <c r="CU69" s="336"/>
      <c r="CV69" s="337"/>
    </row>
    <row r="70" spans="1:102" ht="12.75" customHeight="1" thickBot="1" x14ac:dyDescent="0.25">
      <c r="A70" s="293">
        <v>310052</v>
      </c>
      <c r="B70" s="294"/>
      <c r="C70" s="295"/>
      <c r="D70" s="296" t="s">
        <v>462</v>
      </c>
      <c r="E70" s="297"/>
      <c r="F70" s="297"/>
      <c r="G70" s="297"/>
      <c r="H70" s="297"/>
      <c r="I70" s="297"/>
      <c r="J70" s="297"/>
      <c r="K70" s="297"/>
      <c r="L70" s="298">
        <v>650</v>
      </c>
      <c r="M70" s="299"/>
      <c r="N70" s="299"/>
      <c r="O70" s="300"/>
      <c r="P70" s="299"/>
      <c r="Q70" s="301"/>
      <c r="AH70" s="48"/>
      <c r="AI70" s="294">
        <v>311054</v>
      </c>
      <c r="AJ70" s="294"/>
      <c r="AK70" s="295"/>
      <c r="AL70" s="296" t="s">
        <v>456</v>
      </c>
      <c r="AM70" s="297"/>
      <c r="AN70" s="297"/>
      <c r="AO70" s="297"/>
      <c r="AP70" s="297"/>
      <c r="AQ70" s="297"/>
      <c r="AR70" s="297"/>
      <c r="AS70" s="321"/>
      <c r="AT70" s="298">
        <v>620</v>
      </c>
      <c r="AU70" s="299"/>
      <c r="AV70" s="299"/>
      <c r="AW70" s="300"/>
      <c r="AX70" s="299"/>
      <c r="AY70" s="301"/>
      <c r="BU70" s="326" t="s">
        <v>461</v>
      </c>
      <c r="BV70" s="326"/>
      <c r="BW70" s="326"/>
      <c r="BX70" s="326"/>
      <c r="BY70" s="322">
        <v>3</v>
      </c>
      <c r="BZ70" s="322"/>
      <c r="CA70" s="322"/>
      <c r="CB70" s="322"/>
      <c r="CF70" s="327" t="s">
        <v>57</v>
      </c>
      <c r="CG70" s="328"/>
      <c r="CH70" s="328"/>
      <c r="CI70" s="328"/>
      <c r="CJ70" s="328"/>
      <c r="CK70" s="328"/>
      <c r="CL70" s="328"/>
      <c r="CM70" s="329"/>
      <c r="CN70" s="330">
        <f>SUM(CN68:CQ69)</f>
        <v>130292</v>
      </c>
      <c r="CO70" s="330"/>
      <c r="CP70" s="330"/>
      <c r="CQ70" s="330"/>
      <c r="CR70" s="324" t="s">
        <v>66</v>
      </c>
      <c r="CS70" s="324"/>
      <c r="CT70" s="324"/>
      <c r="CU70" s="324"/>
      <c r="CV70" s="325"/>
    </row>
    <row r="71" spans="1:102" ht="12.75" customHeight="1" x14ac:dyDescent="0.2">
      <c r="A71" s="293">
        <v>310053</v>
      </c>
      <c r="B71" s="294"/>
      <c r="C71" s="295"/>
      <c r="D71" s="296" t="s">
        <v>465</v>
      </c>
      <c r="E71" s="297"/>
      <c r="F71" s="297"/>
      <c r="G71" s="297"/>
      <c r="H71" s="297"/>
      <c r="I71" s="297"/>
      <c r="J71" s="297"/>
      <c r="K71" s="297"/>
      <c r="L71" s="298">
        <v>480</v>
      </c>
      <c r="M71" s="299"/>
      <c r="N71" s="299"/>
      <c r="O71" s="300"/>
      <c r="P71" s="299"/>
      <c r="Q71" s="301"/>
      <c r="AH71" s="48"/>
      <c r="AI71" s="294">
        <v>311055</v>
      </c>
      <c r="AJ71" s="294"/>
      <c r="AK71" s="295"/>
      <c r="AL71" s="296" t="s">
        <v>460</v>
      </c>
      <c r="AM71" s="297"/>
      <c r="AN71" s="297"/>
      <c r="AO71" s="297"/>
      <c r="AP71" s="297"/>
      <c r="AQ71" s="297"/>
      <c r="AR71" s="297"/>
      <c r="AS71" s="321"/>
      <c r="AT71" s="298">
        <v>350</v>
      </c>
      <c r="AU71" s="299"/>
      <c r="AV71" s="299"/>
      <c r="AW71" s="300"/>
      <c r="AX71" s="299"/>
      <c r="AY71" s="301"/>
      <c r="BU71" s="326" t="s">
        <v>464</v>
      </c>
      <c r="BV71" s="326"/>
      <c r="BW71" s="326"/>
      <c r="BX71" s="326"/>
      <c r="BY71" s="322">
        <v>4.2</v>
      </c>
      <c r="BZ71" s="322"/>
      <c r="CA71" s="322"/>
      <c r="CB71" s="322"/>
    </row>
    <row r="72" spans="1:102" ht="12.75" customHeight="1" x14ac:dyDescent="0.2">
      <c r="A72" s="293">
        <v>310054</v>
      </c>
      <c r="B72" s="294"/>
      <c r="C72" s="295"/>
      <c r="D72" s="296" t="s">
        <v>468</v>
      </c>
      <c r="E72" s="297"/>
      <c r="F72" s="297"/>
      <c r="G72" s="297"/>
      <c r="H72" s="297"/>
      <c r="I72" s="297"/>
      <c r="J72" s="297"/>
      <c r="K72" s="297"/>
      <c r="L72" s="298">
        <v>250</v>
      </c>
      <c r="M72" s="299"/>
      <c r="N72" s="299"/>
      <c r="O72" s="300"/>
      <c r="P72" s="299"/>
      <c r="Q72" s="301"/>
      <c r="AH72" s="48"/>
      <c r="AI72" s="294">
        <v>311056</v>
      </c>
      <c r="AJ72" s="294"/>
      <c r="AK72" s="295"/>
      <c r="AL72" s="296" t="s">
        <v>463</v>
      </c>
      <c r="AM72" s="297"/>
      <c r="AN72" s="297"/>
      <c r="AO72" s="297"/>
      <c r="AP72" s="297"/>
      <c r="AQ72" s="297"/>
      <c r="AR72" s="297"/>
      <c r="AS72" s="321"/>
      <c r="AT72" s="298">
        <v>300</v>
      </c>
      <c r="AU72" s="299"/>
      <c r="AV72" s="299"/>
      <c r="AW72" s="300"/>
      <c r="AX72" s="299"/>
      <c r="AY72" s="301"/>
      <c r="BU72" s="323" t="s">
        <v>467</v>
      </c>
      <c r="BV72" s="323"/>
      <c r="BW72" s="323"/>
      <c r="BX72" s="323"/>
      <c r="BY72" s="323"/>
      <c r="BZ72" s="323"/>
      <c r="CA72" s="323"/>
      <c r="CB72" s="323"/>
    </row>
    <row r="73" spans="1:102" ht="12.75" customHeight="1" thickBot="1" x14ac:dyDescent="0.25">
      <c r="A73" s="293">
        <v>310055</v>
      </c>
      <c r="B73" s="294"/>
      <c r="C73" s="295"/>
      <c r="D73" s="296" t="s">
        <v>470</v>
      </c>
      <c r="E73" s="297"/>
      <c r="F73" s="297"/>
      <c r="G73" s="297"/>
      <c r="H73" s="297"/>
      <c r="I73" s="297"/>
      <c r="J73" s="297"/>
      <c r="K73" s="297"/>
      <c r="L73" s="298">
        <v>410</v>
      </c>
      <c r="M73" s="299"/>
      <c r="N73" s="299"/>
      <c r="O73" s="300"/>
      <c r="P73" s="299"/>
      <c r="Q73" s="301"/>
      <c r="AH73" s="48"/>
      <c r="AI73" s="294">
        <v>311057</v>
      </c>
      <c r="AJ73" s="294"/>
      <c r="AK73" s="295"/>
      <c r="AL73" s="296" t="s">
        <v>466</v>
      </c>
      <c r="AM73" s="297"/>
      <c r="AN73" s="297"/>
      <c r="AO73" s="297"/>
      <c r="AP73" s="297"/>
      <c r="AQ73" s="297"/>
      <c r="AR73" s="297"/>
      <c r="AS73" s="321"/>
      <c r="AT73" s="298">
        <v>220</v>
      </c>
      <c r="AU73" s="299"/>
      <c r="AV73" s="299"/>
      <c r="AW73" s="300"/>
      <c r="AX73" s="299"/>
      <c r="AY73" s="301"/>
      <c r="AZ73" s="83"/>
      <c r="BA73" s="83"/>
      <c r="BB73" s="83"/>
      <c r="BC73" s="83"/>
      <c r="BD73" s="83"/>
      <c r="BE73" s="83"/>
      <c r="BF73" s="83"/>
      <c r="BG73" s="83"/>
      <c r="BH73" s="83"/>
      <c r="BI73" s="83"/>
      <c r="BJ73" s="83"/>
      <c r="BK73" s="83"/>
      <c r="BL73" s="83"/>
      <c r="BM73" s="83"/>
      <c r="BN73" s="83"/>
      <c r="BO73" s="83"/>
      <c r="CE73" s="91"/>
    </row>
    <row r="74" spans="1:102" ht="12.75" customHeight="1" x14ac:dyDescent="0.2">
      <c r="A74" s="293">
        <v>310056</v>
      </c>
      <c r="B74" s="294"/>
      <c r="C74" s="295"/>
      <c r="D74" s="296" t="s">
        <v>473</v>
      </c>
      <c r="E74" s="297"/>
      <c r="F74" s="297"/>
      <c r="G74" s="297"/>
      <c r="H74" s="297"/>
      <c r="I74" s="297"/>
      <c r="J74" s="297"/>
      <c r="K74" s="297"/>
      <c r="L74" s="298">
        <v>130</v>
      </c>
      <c r="M74" s="299"/>
      <c r="N74" s="299"/>
      <c r="O74" s="300"/>
      <c r="P74" s="299"/>
      <c r="Q74" s="301"/>
      <c r="AH74" s="48"/>
      <c r="AI74" s="294">
        <v>311058</v>
      </c>
      <c r="AJ74" s="294"/>
      <c r="AK74" s="295"/>
      <c r="AL74" s="296" t="s">
        <v>469</v>
      </c>
      <c r="AM74" s="297"/>
      <c r="AN74" s="297"/>
      <c r="AO74" s="297"/>
      <c r="AP74" s="297"/>
      <c r="AQ74" s="297"/>
      <c r="AR74" s="297"/>
      <c r="AS74" s="321"/>
      <c r="AT74" s="298">
        <v>750</v>
      </c>
      <c r="AU74" s="299"/>
      <c r="AV74" s="299"/>
      <c r="AW74" s="300"/>
      <c r="AX74" s="299"/>
      <c r="AY74" s="301"/>
      <c r="BB74" s="313" t="s">
        <v>472</v>
      </c>
      <c r="BC74" s="314"/>
      <c r="BD74" s="314"/>
      <c r="BE74" s="314"/>
      <c r="BF74" s="314"/>
      <c r="BG74" s="314"/>
      <c r="BH74" s="314"/>
      <c r="BI74" s="314"/>
      <c r="BJ74" s="314"/>
      <c r="BK74" s="314"/>
      <c r="BL74" s="314"/>
      <c r="BM74" s="314"/>
      <c r="BN74" s="314"/>
      <c r="BO74" s="314"/>
      <c r="BP74" s="314"/>
      <c r="BQ74" s="314"/>
      <c r="BR74" s="314"/>
      <c r="BS74" s="314"/>
      <c r="BT74" s="314"/>
      <c r="BU74" s="314"/>
      <c r="BV74" s="315"/>
      <c r="BW74" s="50"/>
      <c r="BZ74" s="98"/>
      <c r="CA74" s="98"/>
      <c r="CB74" s="98"/>
      <c r="CC74" s="98"/>
      <c r="CD74" s="90"/>
      <c r="CE74" s="91"/>
      <c r="CM74" s="98"/>
    </row>
    <row r="75" spans="1:102" ht="12.75" customHeight="1" thickBot="1" x14ac:dyDescent="0.25">
      <c r="A75" s="293">
        <v>310050</v>
      </c>
      <c r="B75" s="294"/>
      <c r="C75" s="295"/>
      <c r="D75" s="296" t="s">
        <v>2291</v>
      </c>
      <c r="E75" s="297"/>
      <c r="F75" s="297"/>
      <c r="G75" s="297"/>
      <c r="H75" s="297"/>
      <c r="I75" s="297"/>
      <c r="J75" s="297"/>
      <c r="K75" s="297"/>
      <c r="L75" s="298">
        <v>310</v>
      </c>
      <c r="M75" s="299"/>
      <c r="N75" s="299"/>
      <c r="O75" s="300"/>
      <c r="P75" s="299"/>
      <c r="Q75" s="301"/>
      <c r="AI75" s="319" t="s">
        <v>471</v>
      </c>
      <c r="AJ75" s="279"/>
      <c r="AK75" s="279"/>
      <c r="AL75" s="279"/>
      <c r="AM75" s="279"/>
      <c r="AN75" s="279"/>
      <c r="AO75" s="279"/>
      <c r="AP75" s="279"/>
      <c r="AQ75" s="279"/>
      <c r="AR75" s="279"/>
      <c r="AS75" s="320"/>
      <c r="AT75" s="280">
        <f>SUM(AT67:AV74)</f>
        <v>3610</v>
      </c>
      <c r="AU75" s="281"/>
      <c r="AV75" s="282"/>
      <c r="AW75" s="283" t="str">
        <f>IF(COUNTA(AW67:AW74)=0,"",SUMIF(AW67:AW74,"●",AT67:AT74)+SUM(AW67:AW74))</f>
        <v/>
      </c>
      <c r="AX75" s="281"/>
      <c r="AY75" s="282"/>
      <c r="BB75" s="316"/>
      <c r="BC75" s="317"/>
      <c r="BD75" s="317"/>
      <c r="BE75" s="317"/>
      <c r="BF75" s="317"/>
      <c r="BG75" s="317"/>
      <c r="BH75" s="317"/>
      <c r="BI75" s="317"/>
      <c r="BJ75" s="317"/>
      <c r="BK75" s="317"/>
      <c r="BL75" s="317"/>
      <c r="BM75" s="317"/>
      <c r="BN75" s="317"/>
      <c r="BO75" s="317"/>
      <c r="BP75" s="317"/>
      <c r="BQ75" s="317"/>
      <c r="BR75" s="317"/>
      <c r="BS75" s="317"/>
      <c r="BT75" s="317"/>
      <c r="BU75" s="317"/>
      <c r="BV75" s="318"/>
      <c r="BW75" s="50"/>
      <c r="BZ75" s="98"/>
      <c r="CA75" s="98"/>
      <c r="CB75" s="98"/>
      <c r="CC75" s="98"/>
      <c r="CD75" s="98"/>
      <c r="CE75" s="98"/>
      <c r="CF75" s="98"/>
      <c r="CG75" s="98"/>
      <c r="CH75" s="98"/>
      <c r="CI75" s="98"/>
      <c r="CJ75" s="98"/>
      <c r="CK75" s="98"/>
      <c r="CL75" s="98"/>
    </row>
    <row r="76" spans="1:102" ht="12.75" customHeight="1" x14ac:dyDescent="0.2">
      <c r="A76" s="293">
        <v>310057</v>
      </c>
      <c r="B76" s="294"/>
      <c r="C76" s="295"/>
      <c r="D76" s="296" t="s">
        <v>474</v>
      </c>
      <c r="E76" s="297"/>
      <c r="F76" s="297"/>
      <c r="G76" s="297"/>
      <c r="H76" s="297"/>
      <c r="I76" s="297"/>
      <c r="J76" s="297"/>
      <c r="K76" s="297"/>
      <c r="L76" s="298">
        <v>1070</v>
      </c>
      <c r="M76" s="299"/>
      <c r="N76" s="299"/>
      <c r="O76" s="300"/>
      <c r="P76" s="299"/>
      <c r="Q76" s="301"/>
      <c r="S76" s="51" t="s">
        <v>475</v>
      </c>
      <c r="BB76" s="305" t="str">
        <f>IF(ヘッダ入力!$AG$35="デフォルト値",ヘッダ入力!$AY$35,VLOOKUP(ヘッダ入力!$AG$35,ヘッダ入力!$AY$35:$BB$43,1,FALSE))</f>
        <v>(株)ショッパー社町田支社</v>
      </c>
      <c r="BC76" s="306"/>
      <c r="BD76" s="306"/>
      <c r="BE76" s="306"/>
      <c r="BF76" s="306"/>
      <c r="BG76" s="306"/>
      <c r="BH76" s="306"/>
      <c r="BI76" s="306"/>
      <c r="BJ76" s="306"/>
      <c r="BK76" s="306"/>
      <c r="BL76" s="306"/>
      <c r="BM76" s="306"/>
      <c r="BN76" s="306"/>
      <c r="BO76" s="306"/>
      <c r="BP76" s="306"/>
      <c r="BQ76" s="306"/>
      <c r="BR76" s="306"/>
      <c r="BS76" s="306"/>
      <c r="BT76" s="306"/>
      <c r="BU76" s="306"/>
      <c r="BV76" s="307"/>
      <c r="BX76" s="311" t="s">
        <v>476</v>
      </c>
      <c r="BY76" s="311"/>
      <c r="BZ76" s="311"/>
      <c r="CA76" s="311"/>
      <c r="CB76" s="311"/>
      <c r="CC76" s="311"/>
      <c r="CD76" s="311"/>
      <c r="CE76" s="311"/>
      <c r="CF76" s="311"/>
      <c r="CG76" s="311"/>
      <c r="CH76" s="311"/>
      <c r="CI76" s="311"/>
      <c r="CJ76" s="311"/>
      <c r="CK76" s="311"/>
      <c r="CL76" s="311"/>
    </row>
    <row r="77" spans="1:102" ht="12.75" customHeight="1" x14ac:dyDescent="0.2">
      <c r="A77" s="293">
        <v>310058</v>
      </c>
      <c r="B77" s="294"/>
      <c r="C77" s="295"/>
      <c r="D77" s="296" t="s">
        <v>477</v>
      </c>
      <c r="E77" s="297"/>
      <c r="F77" s="297"/>
      <c r="G77" s="297"/>
      <c r="H77" s="297"/>
      <c r="I77" s="297"/>
      <c r="J77" s="297"/>
      <c r="K77" s="297"/>
      <c r="L77" s="298">
        <v>850</v>
      </c>
      <c r="M77" s="299"/>
      <c r="N77" s="299"/>
      <c r="O77" s="300"/>
      <c r="P77" s="299"/>
      <c r="Q77" s="301"/>
      <c r="R77" s="98"/>
      <c r="S77" s="51" t="s">
        <v>478</v>
      </c>
      <c r="BB77" s="308"/>
      <c r="BC77" s="309"/>
      <c r="BD77" s="309"/>
      <c r="BE77" s="309"/>
      <c r="BF77" s="309"/>
      <c r="BG77" s="309"/>
      <c r="BH77" s="309"/>
      <c r="BI77" s="309"/>
      <c r="BJ77" s="309"/>
      <c r="BK77" s="309"/>
      <c r="BL77" s="309"/>
      <c r="BM77" s="309"/>
      <c r="BN77" s="309"/>
      <c r="BO77" s="309"/>
      <c r="BP77" s="309"/>
      <c r="BQ77" s="309"/>
      <c r="BR77" s="309"/>
      <c r="BS77" s="309"/>
      <c r="BT77" s="309"/>
      <c r="BU77" s="309"/>
      <c r="BV77" s="310"/>
      <c r="BX77" s="312"/>
      <c r="BY77" s="312"/>
      <c r="BZ77" s="312"/>
      <c r="CA77" s="312"/>
      <c r="CB77" s="312"/>
      <c r="CC77" s="312"/>
      <c r="CD77" s="312"/>
      <c r="CE77" s="312"/>
      <c r="CF77" s="312"/>
      <c r="CG77" s="312"/>
      <c r="CH77" s="312"/>
      <c r="CI77" s="312"/>
      <c r="CJ77" s="312"/>
      <c r="CK77" s="312"/>
      <c r="CL77" s="312"/>
    </row>
    <row r="78" spans="1:102" ht="12.75" customHeight="1" x14ac:dyDescent="0.2">
      <c r="A78" s="293">
        <v>310059</v>
      </c>
      <c r="B78" s="294"/>
      <c r="C78" s="295"/>
      <c r="D78" s="296" t="s">
        <v>479</v>
      </c>
      <c r="E78" s="297"/>
      <c r="F78" s="297"/>
      <c r="G78" s="297"/>
      <c r="H78" s="297"/>
      <c r="I78" s="297"/>
      <c r="J78" s="297"/>
      <c r="K78" s="297"/>
      <c r="L78" s="298">
        <v>315</v>
      </c>
      <c r="M78" s="299"/>
      <c r="N78" s="299"/>
      <c r="O78" s="300"/>
      <c r="P78" s="299"/>
      <c r="Q78" s="301"/>
      <c r="R78" s="98"/>
      <c r="S78" s="51" t="s">
        <v>480</v>
      </c>
      <c r="BB78" s="302" t="str">
        <f>IF(ヘッダ入力!$AG$35="デフォルト値",ヘッダ入力!$AZ$35,VLOOKUP(ヘッダ入力!$AG$35,ヘッダ入力!$AY$35:$BB$43,2,FALSE))</f>
        <v>tel.042-725-2251／fax.042-726-3776</v>
      </c>
      <c r="BC78" s="303"/>
      <c r="BD78" s="303"/>
      <c r="BE78" s="303"/>
      <c r="BF78" s="303"/>
      <c r="BG78" s="303"/>
      <c r="BH78" s="303"/>
      <c r="BI78" s="303"/>
      <c r="BJ78" s="303"/>
      <c r="BK78" s="303"/>
      <c r="BL78" s="303"/>
      <c r="BM78" s="303"/>
      <c r="BN78" s="303"/>
      <c r="BO78" s="303"/>
      <c r="BP78" s="303"/>
      <c r="BQ78" s="303"/>
      <c r="BR78" s="303"/>
      <c r="BS78" s="303"/>
      <c r="BT78" s="303"/>
      <c r="BU78" s="303"/>
      <c r="BV78" s="304"/>
      <c r="BX78" s="102" t="s">
        <v>481</v>
      </c>
      <c r="BY78" s="103"/>
      <c r="BZ78" s="103"/>
      <c r="CA78" s="103"/>
      <c r="CB78" s="103"/>
      <c r="CC78" s="103"/>
      <c r="CD78" s="103"/>
      <c r="CE78" s="103"/>
      <c r="CF78" s="103"/>
      <c r="CG78" s="103"/>
      <c r="CH78" s="103"/>
      <c r="CI78" s="103"/>
      <c r="CJ78" s="103"/>
      <c r="CK78" s="103"/>
      <c r="CL78" s="104"/>
    </row>
    <row r="79" spans="1:102" ht="12.75" customHeight="1" x14ac:dyDescent="0.2">
      <c r="A79" s="293">
        <v>310060</v>
      </c>
      <c r="B79" s="294"/>
      <c r="C79" s="295"/>
      <c r="D79" s="296" t="s">
        <v>482</v>
      </c>
      <c r="E79" s="297"/>
      <c r="F79" s="297"/>
      <c r="G79" s="297"/>
      <c r="H79" s="297"/>
      <c r="I79" s="297"/>
      <c r="J79" s="297"/>
      <c r="K79" s="297"/>
      <c r="L79" s="298">
        <v>450</v>
      </c>
      <c r="M79" s="299"/>
      <c r="N79" s="299"/>
      <c r="O79" s="300"/>
      <c r="P79" s="299"/>
      <c r="Q79" s="301"/>
      <c r="R79" s="98"/>
      <c r="S79" s="51" t="s">
        <v>483</v>
      </c>
      <c r="BB79" s="302"/>
      <c r="BC79" s="303"/>
      <c r="BD79" s="303"/>
      <c r="BE79" s="303"/>
      <c r="BF79" s="303"/>
      <c r="BG79" s="303"/>
      <c r="BH79" s="303"/>
      <c r="BI79" s="303"/>
      <c r="BJ79" s="303"/>
      <c r="BK79" s="303"/>
      <c r="BL79" s="303"/>
      <c r="BM79" s="303"/>
      <c r="BN79" s="303"/>
      <c r="BO79" s="303"/>
      <c r="BP79" s="303"/>
      <c r="BQ79" s="303"/>
      <c r="BR79" s="303"/>
      <c r="BS79" s="303"/>
      <c r="BT79" s="303"/>
      <c r="BU79" s="303"/>
      <c r="BV79" s="304"/>
      <c r="BX79" s="275" t="s">
        <v>484</v>
      </c>
      <c r="BY79" s="276"/>
      <c r="BZ79" s="276"/>
      <c r="CA79" s="276"/>
      <c r="CB79" s="276"/>
      <c r="CC79" s="276"/>
      <c r="CD79" s="276"/>
      <c r="CE79" s="276"/>
      <c r="CF79" s="276"/>
      <c r="CG79" s="276"/>
      <c r="CH79" s="276"/>
      <c r="CI79" s="276"/>
      <c r="CJ79" s="276"/>
      <c r="CK79" s="276"/>
      <c r="CL79" s="277"/>
    </row>
    <row r="80" spans="1:102" ht="12.75" customHeight="1" thickBot="1" x14ac:dyDescent="0.25">
      <c r="A80" s="278" t="s">
        <v>485</v>
      </c>
      <c r="B80" s="279"/>
      <c r="C80" s="279"/>
      <c r="D80" s="279"/>
      <c r="E80" s="279"/>
      <c r="F80" s="279"/>
      <c r="G80" s="279"/>
      <c r="H80" s="279"/>
      <c r="I80" s="279"/>
      <c r="J80" s="279"/>
      <c r="K80" s="279"/>
      <c r="L80" s="280">
        <f>SUM(L64:L79)</f>
        <v>8525</v>
      </c>
      <c r="M80" s="281"/>
      <c r="N80" s="282"/>
      <c r="O80" s="283" t="str">
        <f>IF(COUNTA(O64:O79)=0,"",SUMIF(O64:O79,"●",L64:L79)+SUM(O64:O79))</f>
        <v/>
      </c>
      <c r="P80" s="281"/>
      <c r="Q80" s="282"/>
      <c r="R80" s="98"/>
      <c r="S80" s="51" t="s">
        <v>486</v>
      </c>
      <c r="BB80" s="284" t="str">
        <f>IF(ヘッダ入力!$AG$35="デフォルト値",ヘッダ入力!$BA$35,VLOOKUP(ヘッダ入力!$AG$35,ヘッダ入力!$AY$35:$BB$43,3,FALSE))</f>
        <v>〒194-0013</v>
      </c>
      <c r="BC80" s="285"/>
      <c r="BD80" s="285"/>
      <c r="BE80" s="285"/>
      <c r="BF80" s="285"/>
      <c r="BG80" s="286" t="str">
        <f>IF(ヘッダ入力!$AG$35="デフォルト値",ヘッダ入力!$BB$35,VLOOKUP(ヘッダ入力!$AG$35,ヘッダ入力!$AY$35:$BB$43,4,FALSE))</f>
        <v>　　町田市原町田4-19-18
　　グリーンコート町田1階</v>
      </c>
      <c r="BH80" s="286"/>
      <c r="BI80" s="286"/>
      <c r="BJ80" s="286"/>
      <c r="BK80" s="286"/>
      <c r="BL80" s="286"/>
      <c r="BM80" s="286"/>
      <c r="BN80" s="286"/>
      <c r="BO80" s="286"/>
      <c r="BP80" s="286"/>
      <c r="BQ80" s="286"/>
      <c r="BR80" s="286"/>
      <c r="BS80" s="286"/>
      <c r="BT80" s="286"/>
      <c r="BU80" s="286"/>
      <c r="BV80" s="287"/>
      <c r="BX80" s="275"/>
      <c r="BY80" s="276"/>
      <c r="BZ80" s="276"/>
      <c r="CA80" s="276"/>
      <c r="CB80" s="276"/>
      <c r="CC80" s="276"/>
      <c r="CD80" s="276"/>
      <c r="CE80" s="276"/>
      <c r="CF80" s="276"/>
      <c r="CG80" s="276"/>
      <c r="CH80" s="276"/>
      <c r="CI80" s="276"/>
      <c r="CJ80" s="276"/>
      <c r="CK80" s="276"/>
      <c r="CL80" s="277"/>
    </row>
    <row r="81" spans="19:91" ht="12.75" customHeight="1" x14ac:dyDescent="0.2">
      <c r="S81" s="51" t="s">
        <v>487</v>
      </c>
      <c r="BB81" s="107"/>
      <c r="BC81" s="98"/>
      <c r="BD81" s="98"/>
      <c r="BE81" s="98"/>
      <c r="BF81" s="98"/>
      <c r="BG81" s="286"/>
      <c r="BH81" s="286"/>
      <c r="BI81" s="286"/>
      <c r="BJ81" s="286"/>
      <c r="BK81" s="286"/>
      <c r="BL81" s="286"/>
      <c r="BM81" s="286"/>
      <c r="BN81" s="286"/>
      <c r="BO81" s="286"/>
      <c r="BP81" s="286"/>
      <c r="BQ81" s="286"/>
      <c r="BR81" s="286"/>
      <c r="BS81" s="286"/>
      <c r="BT81" s="286"/>
      <c r="BU81" s="286"/>
      <c r="BV81" s="287"/>
      <c r="BX81" s="275"/>
      <c r="BY81" s="276"/>
      <c r="BZ81" s="276"/>
      <c r="CA81" s="276"/>
      <c r="CB81" s="276"/>
      <c r="CC81" s="276"/>
      <c r="CD81" s="276"/>
      <c r="CE81" s="276"/>
      <c r="CF81" s="276"/>
      <c r="CG81" s="276"/>
      <c r="CH81" s="276"/>
      <c r="CI81" s="276"/>
      <c r="CJ81" s="276"/>
      <c r="CK81" s="276"/>
      <c r="CL81" s="277"/>
    </row>
    <row r="82" spans="19:91" ht="12.75" customHeight="1" thickBot="1" x14ac:dyDescent="0.25">
      <c r="S82" s="51" t="s">
        <v>488</v>
      </c>
      <c r="BB82" s="108"/>
      <c r="BC82" s="109"/>
      <c r="BD82" s="109"/>
      <c r="BE82" s="109"/>
      <c r="BF82" s="109"/>
      <c r="BG82" s="288"/>
      <c r="BH82" s="288"/>
      <c r="BI82" s="288"/>
      <c r="BJ82" s="288"/>
      <c r="BK82" s="288"/>
      <c r="BL82" s="288"/>
      <c r="BM82" s="288"/>
      <c r="BN82" s="288"/>
      <c r="BO82" s="288"/>
      <c r="BP82" s="288"/>
      <c r="BQ82" s="288"/>
      <c r="BR82" s="288"/>
      <c r="BS82" s="288"/>
      <c r="BT82" s="288"/>
      <c r="BU82" s="288"/>
      <c r="BV82" s="289"/>
      <c r="BX82" s="290" t="s">
        <v>489</v>
      </c>
      <c r="BY82" s="291"/>
      <c r="BZ82" s="291"/>
      <c r="CA82" s="291"/>
      <c r="CB82" s="291"/>
      <c r="CC82" s="291"/>
      <c r="CD82" s="291"/>
      <c r="CE82" s="291"/>
      <c r="CF82" s="291"/>
      <c r="CG82" s="291"/>
      <c r="CH82" s="291"/>
      <c r="CI82" s="291"/>
      <c r="CJ82" s="291"/>
      <c r="CK82" s="291"/>
      <c r="CL82" s="292"/>
      <c r="CM82" s="82"/>
    </row>
    <row r="83" spans="19:91" ht="13.5" customHeight="1" x14ac:dyDescent="0.2">
      <c r="S83" s="51" t="s">
        <v>490</v>
      </c>
      <c r="BB83" s="274" t="s">
        <v>491</v>
      </c>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A83" s="274"/>
      <c r="CB83" s="274"/>
      <c r="CC83" s="274"/>
      <c r="CD83" s="274"/>
      <c r="CE83" s="274"/>
      <c r="CF83" s="274"/>
      <c r="CG83" s="274"/>
      <c r="CH83" s="274"/>
      <c r="CI83" s="274"/>
      <c r="CJ83" s="274"/>
      <c r="CK83" s="274"/>
      <c r="CL83" s="274"/>
    </row>
    <row r="87" spans="19:91" x14ac:dyDescent="0.2">
      <c r="BA87" s="52"/>
      <c r="BB87" s="52"/>
      <c r="BC87" s="52"/>
      <c r="BD87" s="52"/>
      <c r="BE87" s="52"/>
      <c r="BF87" s="52"/>
      <c r="BG87" s="52"/>
      <c r="BH87" s="52"/>
      <c r="BI87" s="52"/>
      <c r="BJ87" s="52"/>
      <c r="BK87" s="52"/>
      <c r="BL87" s="52"/>
      <c r="BM87" s="52"/>
      <c r="BN87" s="52"/>
      <c r="BO87" s="52"/>
      <c r="BP87" s="98"/>
    </row>
    <row r="106" spans="54:55" x14ac:dyDescent="0.2">
      <c r="BB106" s="51"/>
      <c r="BC106" s="53"/>
    </row>
    <row r="107" spans="54:55" x14ac:dyDescent="0.2">
      <c r="BB107" s="51"/>
      <c r="BC107" s="53"/>
    </row>
    <row r="108" spans="54:55" x14ac:dyDescent="0.2">
      <c r="BB108" s="51"/>
      <c r="BC108" s="53"/>
    </row>
    <row r="109" spans="54:55" x14ac:dyDescent="0.2">
      <c r="BB109" s="51"/>
      <c r="BC109" s="53"/>
    </row>
    <row r="110" spans="54:55" x14ac:dyDescent="0.2">
      <c r="BB110" s="51"/>
      <c r="BC110" s="53"/>
    </row>
    <row r="111" spans="54:55" x14ac:dyDescent="0.2">
      <c r="BB111" s="51"/>
      <c r="BC111" s="53"/>
    </row>
    <row r="112" spans="54:55" x14ac:dyDescent="0.2">
      <c r="BB112" s="51"/>
      <c r="BC112" s="53"/>
    </row>
    <row r="113" spans="54:55" x14ac:dyDescent="0.2">
      <c r="BB113" s="54"/>
      <c r="BC113" s="53"/>
    </row>
  </sheetData>
  <sheetProtection formatCells="0"/>
  <mergeCells count="1352">
    <mergeCell ref="A1:BE2"/>
    <mergeCell ref="I3:Q3"/>
    <mergeCell ref="BE3:BQ3"/>
    <mergeCell ref="A4:G4"/>
    <mergeCell ref="I4:Y4"/>
    <mergeCell ref="Z4:AE4"/>
    <mergeCell ref="AF4:AN4"/>
    <mergeCell ref="AO4:AU4"/>
    <mergeCell ref="AV4:BD4"/>
    <mergeCell ref="BE4:BL4"/>
    <mergeCell ref="AX5:BC5"/>
    <mergeCell ref="BF5:BK5"/>
    <mergeCell ref="BN5:BQ5"/>
    <mergeCell ref="AV6:AW6"/>
    <mergeCell ref="AX6:BC6"/>
    <mergeCell ref="BF6:BI6"/>
    <mergeCell ref="BJ6:BP6"/>
    <mergeCell ref="BN4:BQ4"/>
    <mergeCell ref="BR4:BU5"/>
    <mergeCell ref="BV4:CF5"/>
    <mergeCell ref="CG4:CI5"/>
    <mergeCell ref="CJ4:CV6"/>
    <mergeCell ref="A5:G8"/>
    <mergeCell ref="I5:AE6"/>
    <mergeCell ref="AF5:AN6"/>
    <mergeCell ref="AO5:AU6"/>
    <mergeCell ref="AV5:AW5"/>
    <mergeCell ref="BE7:BI7"/>
    <mergeCell ref="BJ7:BQ7"/>
    <mergeCell ref="BR7:CI10"/>
    <mergeCell ref="CJ7:CV7"/>
    <mergeCell ref="I8:AE8"/>
    <mergeCell ref="AF8:AO10"/>
    <mergeCell ref="AP8:AU8"/>
    <mergeCell ref="AV8:BD8"/>
    <mergeCell ref="BE8:BI10"/>
    <mergeCell ref="BJ8:BQ10"/>
    <mergeCell ref="BR6:CI6"/>
    <mergeCell ref="I7:J7"/>
    <mergeCell ref="K7:M7"/>
    <mergeCell ref="O7:Q7"/>
    <mergeCell ref="S7:V7"/>
    <mergeCell ref="W7:Y7"/>
    <mergeCell ref="Z7:AC7"/>
    <mergeCell ref="AD7:AE7"/>
    <mergeCell ref="AF7:AT7"/>
    <mergeCell ref="AW7:BA7"/>
    <mergeCell ref="CO12:CT12"/>
    <mergeCell ref="CU12:CX12"/>
    <mergeCell ref="A13:C13"/>
    <mergeCell ref="D13:K13"/>
    <mergeCell ref="L13:N13"/>
    <mergeCell ref="O13:Q13"/>
    <mergeCell ref="R13:T13"/>
    <mergeCell ref="U13:AB13"/>
    <mergeCell ref="AC13:AE13"/>
    <mergeCell ref="AF13:AH13"/>
    <mergeCell ref="AR12:BF12"/>
    <mergeCell ref="BG12:BL12"/>
    <mergeCell ref="BM12:BP12"/>
    <mergeCell ref="BQ12:BX12"/>
    <mergeCell ref="BY12:BZ12"/>
    <mergeCell ref="CA12:CN12"/>
    <mergeCell ref="I9:AE10"/>
    <mergeCell ref="AP9:AU9"/>
    <mergeCell ref="AW9:BA9"/>
    <mergeCell ref="AP10:AU10"/>
    <mergeCell ref="BA10:BC10"/>
    <mergeCell ref="A12:J12"/>
    <mergeCell ref="K12:W12"/>
    <mergeCell ref="X12:AD12"/>
    <mergeCell ref="AE12:AH12"/>
    <mergeCell ref="AI12:AQ12"/>
    <mergeCell ref="CH13:CJ13"/>
    <mergeCell ref="CK13:CR13"/>
    <mergeCell ref="CS13:CU13"/>
    <mergeCell ref="CV13:CX13"/>
    <mergeCell ref="A14:C14"/>
    <mergeCell ref="D14:K14"/>
    <mergeCell ref="L14:N14"/>
    <mergeCell ref="O14:Q14"/>
    <mergeCell ref="R14:T14"/>
    <mergeCell ref="U14:AB14"/>
    <mergeCell ref="BK13:BM13"/>
    <mergeCell ref="BN13:BP13"/>
    <mergeCell ref="BQ13:BS13"/>
    <mergeCell ref="BT13:CA13"/>
    <mergeCell ref="CB13:CD13"/>
    <mergeCell ref="CE13:CG13"/>
    <mergeCell ref="AI13:AK13"/>
    <mergeCell ref="AL13:AS13"/>
    <mergeCell ref="AT13:AV13"/>
    <mergeCell ref="AW13:AY13"/>
    <mergeCell ref="AZ13:BB13"/>
    <mergeCell ref="BC13:BJ13"/>
    <mergeCell ref="A15:C15"/>
    <mergeCell ref="D15:K15"/>
    <mergeCell ref="L15:N15"/>
    <mergeCell ref="O15:Q15"/>
    <mergeCell ref="R15:T15"/>
    <mergeCell ref="U15:AB15"/>
    <mergeCell ref="CB14:CD14"/>
    <mergeCell ref="CE14:CG14"/>
    <mergeCell ref="CH14:CJ14"/>
    <mergeCell ref="CK14:CR14"/>
    <mergeCell ref="CS14:CU14"/>
    <mergeCell ref="CV14:CX14"/>
    <mergeCell ref="AZ14:BB14"/>
    <mergeCell ref="BC14:BJ14"/>
    <mergeCell ref="BK14:BM14"/>
    <mergeCell ref="BN14:BP14"/>
    <mergeCell ref="BQ14:BS14"/>
    <mergeCell ref="BT14:CA14"/>
    <mergeCell ref="AC14:AE14"/>
    <mergeCell ref="AF14:AH14"/>
    <mergeCell ref="AI14:AK14"/>
    <mergeCell ref="AL14:AS14"/>
    <mergeCell ref="AT14:AV14"/>
    <mergeCell ref="AW14:AY14"/>
    <mergeCell ref="CB15:CD15"/>
    <mergeCell ref="CE15:CG15"/>
    <mergeCell ref="CH15:CJ15"/>
    <mergeCell ref="CK15:CR15"/>
    <mergeCell ref="CS15:CU15"/>
    <mergeCell ref="CV15:CX15"/>
    <mergeCell ref="AZ15:BB15"/>
    <mergeCell ref="BC15:BJ15"/>
    <mergeCell ref="BK15:BM15"/>
    <mergeCell ref="BN15:BP15"/>
    <mergeCell ref="BQ15:BS15"/>
    <mergeCell ref="BT15:CA15"/>
    <mergeCell ref="AC15:AE15"/>
    <mergeCell ref="AF15:AH15"/>
    <mergeCell ref="AI15:AK15"/>
    <mergeCell ref="AL15:AS15"/>
    <mergeCell ref="AT15:AV15"/>
    <mergeCell ref="AW15:AY15"/>
    <mergeCell ref="A17:C17"/>
    <mergeCell ref="D17:K17"/>
    <mergeCell ref="L17:N17"/>
    <mergeCell ref="O17:Q17"/>
    <mergeCell ref="R17:T17"/>
    <mergeCell ref="U17:AB17"/>
    <mergeCell ref="CB16:CD16"/>
    <mergeCell ref="CE16:CG16"/>
    <mergeCell ref="CH16:CJ16"/>
    <mergeCell ref="CK16:CR16"/>
    <mergeCell ref="CS16:CU16"/>
    <mergeCell ref="CV16:CX16"/>
    <mergeCell ref="AZ16:BB16"/>
    <mergeCell ref="BC16:BJ16"/>
    <mergeCell ref="BK16:BM16"/>
    <mergeCell ref="BN16:BP16"/>
    <mergeCell ref="BQ16:BS16"/>
    <mergeCell ref="BT16:CA16"/>
    <mergeCell ref="AC16:AE16"/>
    <mergeCell ref="AF16:AH16"/>
    <mergeCell ref="AI16:AK16"/>
    <mergeCell ref="AL16:AS16"/>
    <mergeCell ref="AT16:AV16"/>
    <mergeCell ref="AW16:AY16"/>
    <mergeCell ref="A16:C16"/>
    <mergeCell ref="D16:K16"/>
    <mergeCell ref="L16:N16"/>
    <mergeCell ref="O16:Q16"/>
    <mergeCell ref="R16:T16"/>
    <mergeCell ref="U16:AB16"/>
    <mergeCell ref="CB17:CD17"/>
    <mergeCell ref="CE17:CG17"/>
    <mergeCell ref="CH17:CJ17"/>
    <mergeCell ref="CK17:CR17"/>
    <mergeCell ref="CS17:CU17"/>
    <mergeCell ref="CV17:CX17"/>
    <mergeCell ref="AZ17:BB17"/>
    <mergeCell ref="BC17:BJ17"/>
    <mergeCell ref="BK17:BM17"/>
    <mergeCell ref="BN17:BP17"/>
    <mergeCell ref="BQ17:BS17"/>
    <mergeCell ref="BT17:CA17"/>
    <mergeCell ref="AC17:AE17"/>
    <mergeCell ref="AF17:AH17"/>
    <mergeCell ref="AI17:AK17"/>
    <mergeCell ref="AL17:AS17"/>
    <mergeCell ref="AT17:AV17"/>
    <mergeCell ref="AW17:AY17"/>
    <mergeCell ref="CH18:CJ18"/>
    <mergeCell ref="CK18:CR18"/>
    <mergeCell ref="CS18:CU18"/>
    <mergeCell ref="CV18:CX18"/>
    <mergeCell ref="A19:C19"/>
    <mergeCell ref="D19:K19"/>
    <mergeCell ref="L19:N19"/>
    <mergeCell ref="O19:Q19"/>
    <mergeCell ref="R19:T19"/>
    <mergeCell ref="U19:AB19"/>
    <mergeCell ref="BK18:BM18"/>
    <mergeCell ref="BN18:BP18"/>
    <mergeCell ref="BQ18:BS18"/>
    <mergeCell ref="BT18:CA18"/>
    <mergeCell ref="CB18:CD18"/>
    <mergeCell ref="CE18:CG18"/>
    <mergeCell ref="AF18:AH18"/>
    <mergeCell ref="AI18:AK18"/>
    <mergeCell ref="AL18:AS18"/>
    <mergeCell ref="AT18:AV18"/>
    <mergeCell ref="AW18:AY18"/>
    <mergeCell ref="AZ18:BJ18"/>
    <mergeCell ref="A18:C18"/>
    <mergeCell ref="D18:K18"/>
    <mergeCell ref="L18:N18"/>
    <mergeCell ref="O18:Q18"/>
    <mergeCell ref="R18:AB18"/>
    <mergeCell ref="AC18:AE18"/>
    <mergeCell ref="A20:C20"/>
    <mergeCell ref="D20:K20"/>
    <mergeCell ref="L20:N20"/>
    <mergeCell ref="O20:Q20"/>
    <mergeCell ref="R20:T20"/>
    <mergeCell ref="U20:AB20"/>
    <mergeCell ref="CB19:CD19"/>
    <mergeCell ref="CE19:CG19"/>
    <mergeCell ref="CH19:CJ19"/>
    <mergeCell ref="CK19:CR19"/>
    <mergeCell ref="CS19:CU19"/>
    <mergeCell ref="CV19:CX19"/>
    <mergeCell ref="AZ19:BB19"/>
    <mergeCell ref="BC19:BJ19"/>
    <mergeCell ref="BK19:BM19"/>
    <mergeCell ref="BN19:BP19"/>
    <mergeCell ref="BQ19:BS19"/>
    <mergeCell ref="BT19:CA19"/>
    <mergeCell ref="AC19:AE19"/>
    <mergeCell ref="AF19:AH19"/>
    <mergeCell ref="AI19:AK19"/>
    <mergeCell ref="AL19:AS19"/>
    <mergeCell ref="AT19:AV19"/>
    <mergeCell ref="AW19:AY19"/>
    <mergeCell ref="CB20:CD20"/>
    <mergeCell ref="CE20:CG20"/>
    <mergeCell ref="CH20:CJ20"/>
    <mergeCell ref="CK20:CR20"/>
    <mergeCell ref="CS20:CU20"/>
    <mergeCell ref="CV20:CX20"/>
    <mergeCell ref="AZ20:BB20"/>
    <mergeCell ref="BC20:BJ20"/>
    <mergeCell ref="BK20:BM20"/>
    <mergeCell ref="BN20:BP20"/>
    <mergeCell ref="BQ20:BS20"/>
    <mergeCell ref="BT20:CA20"/>
    <mergeCell ref="AC20:AE20"/>
    <mergeCell ref="AF20:AH20"/>
    <mergeCell ref="AI20:AK20"/>
    <mergeCell ref="AL20:AS20"/>
    <mergeCell ref="AT20:AV20"/>
    <mergeCell ref="AW20:AY20"/>
    <mergeCell ref="A22:C22"/>
    <mergeCell ref="D22:K22"/>
    <mergeCell ref="L22:N22"/>
    <mergeCell ref="O22:Q22"/>
    <mergeCell ref="R22:T22"/>
    <mergeCell ref="U22:AB22"/>
    <mergeCell ref="CB21:CD21"/>
    <mergeCell ref="CE21:CG21"/>
    <mergeCell ref="CH21:CJ21"/>
    <mergeCell ref="CK21:CR21"/>
    <mergeCell ref="CS21:CU21"/>
    <mergeCell ref="CV21:CX21"/>
    <mergeCell ref="AZ21:BB21"/>
    <mergeCell ref="BC21:BJ21"/>
    <mergeCell ref="BK21:BM21"/>
    <mergeCell ref="BN21:BP21"/>
    <mergeCell ref="BQ21:BS21"/>
    <mergeCell ref="BT21:CA21"/>
    <mergeCell ref="AC21:AE21"/>
    <mergeCell ref="AF21:AH21"/>
    <mergeCell ref="AI21:AK21"/>
    <mergeCell ref="AL21:AS21"/>
    <mergeCell ref="AT21:AV21"/>
    <mergeCell ref="AW21:AY21"/>
    <mergeCell ref="A21:C21"/>
    <mergeCell ref="D21:K21"/>
    <mergeCell ref="L21:N21"/>
    <mergeCell ref="O21:Q21"/>
    <mergeCell ref="R21:T21"/>
    <mergeCell ref="U21:AB21"/>
    <mergeCell ref="CB22:CD22"/>
    <mergeCell ref="CE22:CG22"/>
    <mergeCell ref="CH22:CJ22"/>
    <mergeCell ref="CK22:CR22"/>
    <mergeCell ref="CS22:CU22"/>
    <mergeCell ref="CV22:CX22"/>
    <mergeCell ref="AZ22:BB22"/>
    <mergeCell ref="BC22:BJ22"/>
    <mergeCell ref="BK22:BM22"/>
    <mergeCell ref="BN22:BP22"/>
    <mergeCell ref="BQ22:BS22"/>
    <mergeCell ref="BT22:CA22"/>
    <mergeCell ref="AC22:AE22"/>
    <mergeCell ref="AF22:AH22"/>
    <mergeCell ref="AI22:AK22"/>
    <mergeCell ref="AL22:AS22"/>
    <mergeCell ref="AT22:AV22"/>
    <mergeCell ref="AW22:AY22"/>
    <mergeCell ref="CK23:CR23"/>
    <mergeCell ref="CS23:CU23"/>
    <mergeCell ref="CV23:CX23"/>
    <mergeCell ref="A24:C24"/>
    <mergeCell ref="D24:K24"/>
    <mergeCell ref="L24:N24"/>
    <mergeCell ref="O24:Q24"/>
    <mergeCell ref="R24:T24"/>
    <mergeCell ref="U24:AB24"/>
    <mergeCell ref="AC24:AE24"/>
    <mergeCell ref="BK23:BM23"/>
    <mergeCell ref="BN23:BP23"/>
    <mergeCell ref="BQ23:CA23"/>
    <mergeCell ref="CB23:CD23"/>
    <mergeCell ref="CE23:CG23"/>
    <mergeCell ref="CH23:CJ23"/>
    <mergeCell ref="AF23:AH23"/>
    <mergeCell ref="AI23:AS23"/>
    <mergeCell ref="AT23:AV23"/>
    <mergeCell ref="AW23:AY23"/>
    <mergeCell ref="AZ23:BB23"/>
    <mergeCell ref="BC23:BJ23"/>
    <mergeCell ref="A23:K23"/>
    <mergeCell ref="L23:N23"/>
    <mergeCell ref="O23:Q23"/>
    <mergeCell ref="R23:T23"/>
    <mergeCell ref="U23:AB23"/>
    <mergeCell ref="AC23:AE23"/>
    <mergeCell ref="CE24:CG24"/>
    <mergeCell ref="CH24:CJ24"/>
    <mergeCell ref="CK24:CR24"/>
    <mergeCell ref="CS24:CU24"/>
    <mergeCell ref="CV24:CX24"/>
    <mergeCell ref="A25:C25"/>
    <mergeCell ref="D25:K25"/>
    <mergeCell ref="L25:N25"/>
    <mergeCell ref="O25:Q25"/>
    <mergeCell ref="R25:T25"/>
    <mergeCell ref="BC24:BJ24"/>
    <mergeCell ref="BK24:BM24"/>
    <mergeCell ref="BN24:BP24"/>
    <mergeCell ref="BQ24:BS24"/>
    <mergeCell ref="BT24:CA24"/>
    <mergeCell ref="CB24:CD24"/>
    <mergeCell ref="AF24:AH24"/>
    <mergeCell ref="AI24:AK24"/>
    <mergeCell ref="AL24:AS24"/>
    <mergeCell ref="AT24:AV24"/>
    <mergeCell ref="AW24:AY24"/>
    <mergeCell ref="AZ24:BB24"/>
    <mergeCell ref="CV25:CX25"/>
    <mergeCell ref="A26:C26"/>
    <mergeCell ref="D26:K26"/>
    <mergeCell ref="L26:N26"/>
    <mergeCell ref="O26:Q26"/>
    <mergeCell ref="R26:T26"/>
    <mergeCell ref="U26:AB26"/>
    <mergeCell ref="AC26:AE26"/>
    <mergeCell ref="AF26:AH26"/>
    <mergeCell ref="AI26:AK26"/>
    <mergeCell ref="BT25:CA25"/>
    <mergeCell ref="CB25:CD25"/>
    <mergeCell ref="CE25:CG25"/>
    <mergeCell ref="CH25:CJ25"/>
    <mergeCell ref="CK25:CR25"/>
    <mergeCell ref="CS25:CU25"/>
    <mergeCell ref="AW25:AY25"/>
    <mergeCell ref="AZ25:BB25"/>
    <mergeCell ref="BC25:BJ25"/>
    <mergeCell ref="BK25:BM25"/>
    <mergeCell ref="BN25:BP25"/>
    <mergeCell ref="BQ25:BS25"/>
    <mergeCell ref="U25:AB25"/>
    <mergeCell ref="AC25:AE25"/>
    <mergeCell ref="AF25:AH25"/>
    <mergeCell ref="AI25:AK25"/>
    <mergeCell ref="AL25:AS25"/>
    <mergeCell ref="AT25:AV25"/>
    <mergeCell ref="CK26:CR26"/>
    <mergeCell ref="CS26:CU26"/>
    <mergeCell ref="CV26:CX26"/>
    <mergeCell ref="A27:C27"/>
    <mergeCell ref="D27:K27"/>
    <mergeCell ref="L27:N27"/>
    <mergeCell ref="O27:Q27"/>
    <mergeCell ref="R27:T27"/>
    <mergeCell ref="U27:AB27"/>
    <mergeCell ref="AC27:AE27"/>
    <mergeCell ref="BN26:BP26"/>
    <mergeCell ref="BQ26:BS26"/>
    <mergeCell ref="BT26:CA26"/>
    <mergeCell ref="CB26:CD26"/>
    <mergeCell ref="CE26:CG26"/>
    <mergeCell ref="CH26:CJ26"/>
    <mergeCell ref="AL26:AS26"/>
    <mergeCell ref="AT26:AV26"/>
    <mergeCell ref="AW26:AY26"/>
    <mergeCell ref="AZ26:BB26"/>
    <mergeCell ref="BC26:BJ26"/>
    <mergeCell ref="BK26:BM26"/>
    <mergeCell ref="CE27:CG27"/>
    <mergeCell ref="CH27:CJ27"/>
    <mergeCell ref="CK27:CR27"/>
    <mergeCell ref="CS27:CU27"/>
    <mergeCell ref="CV27:CX27"/>
    <mergeCell ref="A28:C28"/>
    <mergeCell ref="D28:K28"/>
    <mergeCell ref="L28:N28"/>
    <mergeCell ref="O28:Q28"/>
    <mergeCell ref="R28:AB28"/>
    <mergeCell ref="BC27:BJ27"/>
    <mergeCell ref="BK27:BM27"/>
    <mergeCell ref="BN27:BP27"/>
    <mergeCell ref="BQ27:BS27"/>
    <mergeCell ref="BT27:CA27"/>
    <mergeCell ref="CB27:CD27"/>
    <mergeCell ref="AF27:AH27"/>
    <mergeCell ref="AI27:AK27"/>
    <mergeCell ref="AL27:AS27"/>
    <mergeCell ref="AT27:AV27"/>
    <mergeCell ref="AW27:AY27"/>
    <mergeCell ref="AZ27:BB27"/>
    <mergeCell ref="A29:C29"/>
    <mergeCell ref="D29:K29"/>
    <mergeCell ref="L29:N29"/>
    <mergeCell ref="O29:Q29"/>
    <mergeCell ref="R29:T29"/>
    <mergeCell ref="U29:AB29"/>
    <mergeCell ref="CB28:CD28"/>
    <mergeCell ref="CE28:CG28"/>
    <mergeCell ref="CH28:CJ28"/>
    <mergeCell ref="CK28:CR28"/>
    <mergeCell ref="CS28:CU28"/>
    <mergeCell ref="CV28:CX28"/>
    <mergeCell ref="AZ28:BB28"/>
    <mergeCell ref="BC28:BJ28"/>
    <mergeCell ref="BK28:BM28"/>
    <mergeCell ref="BN28:BP28"/>
    <mergeCell ref="BQ28:BS28"/>
    <mergeCell ref="BT28:CA28"/>
    <mergeCell ref="AC28:AE28"/>
    <mergeCell ref="AF28:AH28"/>
    <mergeCell ref="AI28:AK28"/>
    <mergeCell ref="AL28:AS28"/>
    <mergeCell ref="AT28:AV28"/>
    <mergeCell ref="AW28:AY28"/>
    <mergeCell ref="CB29:CD29"/>
    <mergeCell ref="CE29:CG29"/>
    <mergeCell ref="CH29:CJ29"/>
    <mergeCell ref="CK29:CR29"/>
    <mergeCell ref="CS29:CU29"/>
    <mergeCell ref="CV29:CX29"/>
    <mergeCell ref="AZ29:BB29"/>
    <mergeCell ref="BC29:BJ29"/>
    <mergeCell ref="BK29:BM29"/>
    <mergeCell ref="BN29:BP29"/>
    <mergeCell ref="BQ29:BS29"/>
    <mergeCell ref="BT29:CA29"/>
    <mergeCell ref="AC29:AE29"/>
    <mergeCell ref="AF29:AH29"/>
    <mergeCell ref="AI29:AK29"/>
    <mergeCell ref="AL29:AS29"/>
    <mergeCell ref="AT29:AV29"/>
    <mergeCell ref="AW29:AY29"/>
    <mergeCell ref="CE30:CG30"/>
    <mergeCell ref="CH30:CR30"/>
    <mergeCell ref="CS30:CU30"/>
    <mergeCell ref="CV30:CX30"/>
    <mergeCell ref="A31:C31"/>
    <mergeCell ref="D31:K31"/>
    <mergeCell ref="L31:N31"/>
    <mergeCell ref="O31:Q31"/>
    <mergeCell ref="R31:T31"/>
    <mergeCell ref="U31:AB31"/>
    <mergeCell ref="AZ30:BJ30"/>
    <mergeCell ref="BK30:BM30"/>
    <mergeCell ref="BN30:BP30"/>
    <mergeCell ref="BQ30:BS30"/>
    <mergeCell ref="BT30:CA30"/>
    <mergeCell ref="CB30:CD30"/>
    <mergeCell ref="AC30:AE30"/>
    <mergeCell ref="AF30:AH30"/>
    <mergeCell ref="AI30:AK30"/>
    <mergeCell ref="AL30:AS30"/>
    <mergeCell ref="AT30:AV30"/>
    <mergeCell ref="AW30:AY30"/>
    <mergeCell ref="A30:C30"/>
    <mergeCell ref="D30:K30"/>
    <mergeCell ref="L30:N30"/>
    <mergeCell ref="O30:Q30"/>
    <mergeCell ref="R30:T30"/>
    <mergeCell ref="U30:AB30"/>
    <mergeCell ref="A32:C32"/>
    <mergeCell ref="D32:K32"/>
    <mergeCell ref="L32:N32"/>
    <mergeCell ref="O32:Q32"/>
    <mergeCell ref="R32:T32"/>
    <mergeCell ref="U32:AB32"/>
    <mergeCell ref="CB31:CD31"/>
    <mergeCell ref="CE31:CG31"/>
    <mergeCell ref="CH31:CJ31"/>
    <mergeCell ref="CK31:CR31"/>
    <mergeCell ref="CS31:CU31"/>
    <mergeCell ref="CV31:CX31"/>
    <mergeCell ref="AZ31:BB31"/>
    <mergeCell ref="BC31:BJ31"/>
    <mergeCell ref="BK31:BM31"/>
    <mergeCell ref="BN31:BP31"/>
    <mergeCell ref="BQ31:BS31"/>
    <mergeCell ref="BT31:CA31"/>
    <mergeCell ref="AC31:AE31"/>
    <mergeCell ref="AF31:AH31"/>
    <mergeCell ref="AI31:AK31"/>
    <mergeCell ref="AL31:AS31"/>
    <mergeCell ref="AT31:AV31"/>
    <mergeCell ref="AW31:AY31"/>
    <mergeCell ref="CB32:CD32"/>
    <mergeCell ref="CE32:CG32"/>
    <mergeCell ref="CH32:CJ32"/>
    <mergeCell ref="CK32:CR32"/>
    <mergeCell ref="CS32:CU32"/>
    <mergeCell ref="CV32:CX32"/>
    <mergeCell ref="AZ32:BB32"/>
    <mergeCell ref="BC32:BJ32"/>
    <mergeCell ref="BK32:BM32"/>
    <mergeCell ref="BN32:BP32"/>
    <mergeCell ref="BQ32:BS32"/>
    <mergeCell ref="BT32:CA32"/>
    <mergeCell ref="AC32:AE32"/>
    <mergeCell ref="AF32:AH32"/>
    <mergeCell ref="AI32:AK32"/>
    <mergeCell ref="AL32:AS32"/>
    <mergeCell ref="AT32:AV32"/>
    <mergeCell ref="AW32:AY32"/>
    <mergeCell ref="CE33:CG33"/>
    <mergeCell ref="CH33:CJ33"/>
    <mergeCell ref="CK33:CR33"/>
    <mergeCell ref="CS33:CU33"/>
    <mergeCell ref="CV33:CX33"/>
    <mergeCell ref="A34:C34"/>
    <mergeCell ref="D34:K34"/>
    <mergeCell ref="L34:N34"/>
    <mergeCell ref="O34:Q34"/>
    <mergeCell ref="R34:T34"/>
    <mergeCell ref="BC33:BJ33"/>
    <mergeCell ref="BK33:BM33"/>
    <mergeCell ref="BN33:BP33"/>
    <mergeCell ref="BQ33:BS33"/>
    <mergeCell ref="BT33:CA33"/>
    <mergeCell ref="CB33:CD33"/>
    <mergeCell ref="AF33:AH33"/>
    <mergeCell ref="AI33:AK33"/>
    <mergeCell ref="AL33:AS33"/>
    <mergeCell ref="AT33:AV33"/>
    <mergeCell ref="AW33:AY33"/>
    <mergeCell ref="AZ33:BB33"/>
    <mergeCell ref="A33:K33"/>
    <mergeCell ref="L33:N33"/>
    <mergeCell ref="O33:Q33"/>
    <mergeCell ref="R33:T33"/>
    <mergeCell ref="U33:AB33"/>
    <mergeCell ref="AC33:AE33"/>
    <mergeCell ref="CV34:CX34"/>
    <mergeCell ref="A35:C35"/>
    <mergeCell ref="D35:K35"/>
    <mergeCell ref="L35:N35"/>
    <mergeCell ref="O35:Q35"/>
    <mergeCell ref="R35:AB35"/>
    <mergeCell ref="AC35:AE35"/>
    <mergeCell ref="AF35:AH35"/>
    <mergeCell ref="AI35:AK35"/>
    <mergeCell ref="AL35:AS35"/>
    <mergeCell ref="BT34:CA34"/>
    <mergeCell ref="CB34:CD34"/>
    <mergeCell ref="CE34:CG34"/>
    <mergeCell ref="CH34:CJ34"/>
    <mergeCell ref="CK34:CR34"/>
    <mergeCell ref="CS34:CU34"/>
    <mergeCell ref="AW34:AY34"/>
    <mergeCell ref="AZ34:BB34"/>
    <mergeCell ref="BC34:BJ34"/>
    <mergeCell ref="BK34:BM34"/>
    <mergeCell ref="BN34:BP34"/>
    <mergeCell ref="BQ34:BS34"/>
    <mergeCell ref="U34:AB34"/>
    <mergeCell ref="AC34:AE34"/>
    <mergeCell ref="AF34:AH34"/>
    <mergeCell ref="AI34:AK34"/>
    <mergeCell ref="AL34:AS34"/>
    <mergeCell ref="AT34:AV34"/>
    <mergeCell ref="CS35:CU35"/>
    <mergeCell ref="CV35:CX35"/>
    <mergeCell ref="A36:C36"/>
    <mergeCell ref="D36:K36"/>
    <mergeCell ref="L36:N36"/>
    <mergeCell ref="O36:Q36"/>
    <mergeCell ref="R36:T36"/>
    <mergeCell ref="U36:AB36"/>
    <mergeCell ref="AC36:AE36"/>
    <mergeCell ref="AF36:AH36"/>
    <mergeCell ref="BQ35:BS35"/>
    <mergeCell ref="BT35:CA35"/>
    <mergeCell ref="CB35:CD35"/>
    <mergeCell ref="CE35:CG35"/>
    <mergeCell ref="CH35:CJ35"/>
    <mergeCell ref="CK35:CR35"/>
    <mergeCell ref="AT35:AV35"/>
    <mergeCell ref="AW35:AY35"/>
    <mergeCell ref="AZ35:BB35"/>
    <mergeCell ref="BC35:BJ35"/>
    <mergeCell ref="BK35:BM35"/>
    <mergeCell ref="BN35:BP35"/>
    <mergeCell ref="CK36:CR36"/>
    <mergeCell ref="CS36:CU36"/>
    <mergeCell ref="CV36:CX36"/>
    <mergeCell ref="A37:C37"/>
    <mergeCell ref="D37:K37"/>
    <mergeCell ref="L37:N37"/>
    <mergeCell ref="O37:Q37"/>
    <mergeCell ref="R37:T37"/>
    <mergeCell ref="U37:AB37"/>
    <mergeCell ref="AC37:AE37"/>
    <mergeCell ref="BK36:BM36"/>
    <mergeCell ref="BN36:BP36"/>
    <mergeCell ref="BQ36:CA36"/>
    <mergeCell ref="CB36:CD36"/>
    <mergeCell ref="CE36:CG36"/>
    <mergeCell ref="CH36:CJ36"/>
    <mergeCell ref="AI36:AK36"/>
    <mergeCell ref="AL36:AS36"/>
    <mergeCell ref="AT36:AV36"/>
    <mergeCell ref="AW36:AY36"/>
    <mergeCell ref="AZ36:BB36"/>
    <mergeCell ref="BC36:BJ36"/>
    <mergeCell ref="CE37:CG37"/>
    <mergeCell ref="CH37:CJ37"/>
    <mergeCell ref="CK37:CR37"/>
    <mergeCell ref="CS37:CU37"/>
    <mergeCell ref="CV37:CX37"/>
    <mergeCell ref="A38:C38"/>
    <mergeCell ref="D38:K38"/>
    <mergeCell ref="L38:N38"/>
    <mergeCell ref="O38:Q38"/>
    <mergeCell ref="R38:T38"/>
    <mergeCell ref="BC37:BJ37"/>
    <mergeCell ref="BK37:BM37"/>
    <mergeCell ref="BN37:BP37"/>
    <mergeCell ref="BQ37:BS37"/>
    <mergeCell ref="BT37:CA37"/>
    <mergeCell ref="CB37:CD37"/>
    <mergeCell ref="AF37:AH37"/>
    <mergeCell ref="AI37:AK37"/>
    <mergeCell ref="AL37:AS37"/>
    <mergeCell ref="AT37:AV37"/>
    <mergeCell ref="AW37:AY37"/>
    <mergeCell ref="AZ37:BB37"/>
    <mergeCell ref="CV38:CX38"/>
    <mergeCell ref="A39:C39"/>
    <mergeCell ref="D39:K39"/>
    <mergeCell ref="L39:N39"/>
    <mergeCell ref="O39:Q39"/>
    <mergeCell ref="R39:T39"/>
    <mergeCell ref="U39:AB39"/>
    <mergeCell ref="AC39:AE39"/>
    <mergeCell ref="AF39:AH39"/>
    <mergeCell ref="AI39:AK39"/>
    <mergeCell ref="BT38:CA38"/>
    <mergeCell ref="CB38:CD38"/>
    <mergeCell ref="CE38:CG38"/>
    <mergeCell ref="CH38:CJ38"/>
    <mergeCell ref="CK38:CR38"/>
    <mergeCell ref="CS38:CU38"/>
    <mergeCell ref="AW38:AY38"/>
    <mergeCell ref="AZ38:BB38"/>
    <mergeCell ref="BC38:BJ38"/>
    <mergeCell ref="BK38:BM38"/>
    <mergeCell ref="BN38:BP38"/>
    <mergeCell ref="BQ38:BS38"/>
    <mergeCell ref="U38:AB38"/>
    <mergeCell ref="AC38:AE38"/>
    <mergeCell ref="AF38:AH38"/>
    <mergeCell ref="AI38:AK38"/>
    <mergeCell ref="AL38:AS38"/>
    <mergeCell ref="AT38:AV38"/>
    <mergeCell ref="CK39:CR39"/>
    <mergeCell ref="CS39:CU39"/>
    <mergeCell ref="CV39:CX39"/>
    <mergeCell ref="A40:C40"/>
    <mergeCell ref="D40:K40"/>
    <mergeCell ref="L40:N40"/>
    <mergeCell ref="O40:Q40"/>
    <mergeCell ref="R40:T40"/>
    <mergeCell ref="U40:AB40"/>
    <mergeCell ref="AC40:AE40"/>
    <mergeCell ref="BN39:BP39"/>
    <mergeCell ref="BQ39:BS39"/>
    <mergeCell ref="BT39:CA39"/>
    <mergeCell ref="CB39:CD39"/>
    <mergeCell ref="CE39:CG39"/>
    <mergeCell ref="CH39:CJ39"/>
    <mergeCell ref="AL39:AS39"/>
    <mergeCell ref="AT39:AV39"/>
    <mergeCell ref="AW39:AY39"/>
    <mergeCell ref="AZ39:BB39"/>
    <mergeCell ref="BC39:BJ39"/>
    <mergeCell ref="BK39:BM39"/>
    <mergeCell ref="CE40:CG40"/>
    <mergeCell ref="CH40:CJ40"/>
    <mergeCell ref="CK40:CR40"/>
    <mergeCell ref="CS40:CU40"/>
    <mergeCell ref="CV40:CX40"/>
    <mergeCell ref="A41:C41"/>
    <mergeCell ref="D41:K41"/>
    <mergeCell ref="L41:N41"/>
    <mergeCell ref="O41:Q41"/>
    <mergeCell ref="R41:T41"/>
    <mergeCell ref="BC40:BJ40"/>
    <mergeCell ref="BK40:BM40"/>
    <mergeCell ref="BN40:BP40"/>
    <mergeCell ref="BQ40:BS40"/>
    <mergeCell ref="BT40:CA40"/>
    <mergeCell ref="CB40:CD40"/>
    <mergeCell ref="AF40:AH40"/>
    <mergeCell ref="AI40:AK40"/>
    <mergeCell ref="AL40:AS40"/>
    <mergeCell ref="AT40:AV40"/>
    <mergeCell ref="AW40:AY40"/>
    <mergeCell ref="AZ40:BB40"/>
    <mergeCell ref="A42:C42"/>
    <mergeCell ref="D42:K42"/>
    <mergeCell ref="L42:N42"/>
    <mergeCell ref="O42:Q42"/>
    <mergeCell ref="R42:T42"/>
    <mergeCell ref="U42:AB42"/>
    <mergeCell ref="CB41:CD41"/>
    <mergeCell ref="CE41:CG41"/>
    <mergeCell ref="CH41:CJ41"/>
    <mergeCell ref="CK41:CR41"/>
    <mergeCell ref="CS41:CU41"/>
    <mergeCell ref="CV41:CX41"/>
    <mergeCell ref="AW41:AY41"/>
    <mergeCell ref="AZ41:BJ41"/>
    <mergeCell ref="BK41:BM41"/>
    <mergeCell ref="BN41:BP41"/>
    <mergeCell ref="BQ41:BS41"/>
    <mergeCell ref="BT41:CA41"/>
    <mergeCell ref="U41:AB41"/>
    <mergeCell ref="AC41:AE41"/>
    <mergeCell ref="AF41:AH41"/>
    <mergeCell ref="AI41:AK41"/>
    <mergeCell ref="AL41:AS41"/>
    <mergeCell ref="AT41:AV41"/>
    <mergeCell ref="CB42:CD42"/>
    <mergeCell ref="CE42:CG42"/>
    <mergeCell ref="CH42:CJ42"/>
    <mergeCell ref="CK42:CR42"/>
    <mergeCell ref="CS42:CU42"/>
    <mergeCell ref="CV42:CX42"/>
    <mergeCell ref="AZ42:BB42"/>
    <mergeCell ref="BC42:BJ42"/>
    <mergeCell ref="BK42:BM42"/>
    <mergeCell ref="BN42:BP42"/>
    <mergeCell ref="BQ42:BS42"/>
    <mergeCell ref="BT42:CA42"/>
    <mergeCell ref="AC42:AE42"/>
    <mergeCell ref="AF42:AH42"/>
    <mergeCell ref="AI42:AK42"/>
    <mergeCell ref="AL42:AS42"/>
    <mergeCell ref="AT42:AV42"/>
    <mergeCell ref="AW42:AY42"/>
    <mergeCell ref="CE43:CG43"/>
    <mergeCell ref="CH43:CJ43"/>
    <mergeCell ref="CK43:CR43"/>
    <mergeCell ref="CS43:CU43"/>
    <mergeCell ref="CV43:CX43"/>
    <mergeCell ref="A44:C44"/>
    <mergeCell ref="D44:K44"/>
    <mergeCell ref="L44:N44"/>
    <mergeCell ref="O44:Q44"/>
    <mergeCell ref="R44:T44"/>
    <mergeCell ref="BC43:BJ43"/>
    <mergeCell ref="BK43:BM43"/>
    <mergeCell ref="BN43:BP43"/>
    <mergeCell ref="BQ43:BS43"/>
    <mergeCell ref="BT43:CA43"/>
    <mergeCell ref="CB43:CD43"/>
    <mergeCell ref="AF43:AH43"/>
    <mergeCell ref="AI43:AK43"/>
    <mergeCell ref="AL43:AS43"/>
    <mergeCell ref="AT43:AV43"/>
    <mergeCell ref="AW43:AY43"/>
    <mergeCell ref="AZ43:BB43"/>
    <mergeCell ref="A43:C43"/>
    <mergeCell ref="D43:K43"/>
    <mergeCell ref="L43:N43"/>
    <mergeCell ref="O43:Q43"/>
    <mergeCell ref="R43:AB43"/>
    <mergeCell ref="AC43:AE43"/>
    <mergeCell ref="BT44:CA44"/>
    <mergeCell ref="CB44:CD44"/>
    <mergeCell ref="CE44:CG44"/>
    <mergeCell ref="CH44:CR44"/>
    <mergeCell ref="CS44:CU44"/>
    <mergeCell ref="CV44:CX44"/>
    <mergeCell ref="AW44:AY44"/>
    <mergeCell ref="AZ44:BB44"/>
    <mergeCell ref="BC44:BJ44"/>
    <mergeCell ref="BK44:BM44"/>
    <mergeCell ref="BN44:BP44"/>
    <mergeCell ref="BQ44:BS44"/>
    <mergeCell ref="U44:AB44"/>
    <mergeCell ref="AC44:AE44"/>
    <mergeCell ref="AF44:AH44"/>
    <mergeCell ref="AI44:AK44"/>
    <mergeCell ref="AL44:AS44"/>
    <mergeCell ref="AT44:AV44"/>
    <mergeCell ref="CE45:CG45"/>
    <mergeCell ref="CH45:CJ45"/>
    <mergeCell ref="CK45:CR45"/>
    <mergeCell ref="CS45:CU45"/>
    <mergeCell ref="CV45:CX45"/>
    <mergeCell ref="A46:C46"/>
    <mergeCell ref="D46:K46"/>
    <mergeCell ref="L46:N46"/>
    <mergeCell ref="O46:Q46"/>
    <mergeCell ref="R46:T46"/>
    <mergeCell ref="BC45:BJ45"/>
    <mergeCell ref="BK45:BM45"/>
    <mergeCell ref="BN45:BP45"/>
    <mergeCell ref="BQ45:BS45"/>
    <mergeCell ref="BT45:CA45"/>
    <mergeCell ref="CB45:CD45"/>
    <mergeCell ref="AF45:AH45"/>
    <mergeCell ref="AI45:AK45"/>
    <mergeCell ref="AL45:AS45"/>
    <mergeCell ref="AT45:AV45"/>
    <mergeCell ref="AW45:AY45"/>
    <mergeCell ref="AZ45:BB45"/>
    <mergeCell ref="A45:K45"/>
    <mergeCell ref="L45:N45"/>
    <mergeCell ref="O45:Q45"/>
    <mergeCell ref="R45:T45"/>
    <mergeCell ref="U45:AB45"/>
    <mergeCell ref="AC45:AE45"/>
    <mergeCell ref="CB46:CD46"/>
    <mergeCell ref="CE46:CG46"/>
    <mergeCell ref="CH46:CJ46"/>
    <mergeCell ref="CK46:CR46"/>
    <mergeCell ref="CS46:CU46"/>
    <mergeCell ref="CV46:CX46"/>
    <mergeCell ref="AZ46:BB46"/>
    <mergeCell ref="BC46:BJ46"/>
    <mergeCell ref="BK46:BM46"/>
    <mergeCell ref="BN46:BP46"/>
    <mergeCell ref="BQ46:BS46"/>
    <mergeCell ref="BT46:CA46"/>
    <mergeCell ref="U46:AB46"/>
    <mergeCell ref="AC46:AE46"/>
    <mergeCell ref="AF46:AH46"/>
    <mergeCell ref="AI46:AS46"/>
    <mergeCell ref="AT46:AV46"/>
    <mergeCell ref="AW46:AY46"/>
    <mergeCell ref="A48:C48"/>
    <mergeCell ref="D48:K48"/>
    <mergeCell ref="L48:N48"/>
    <mergeCell ref="O48:Q48"/>
    <mergeCell ref="R48:T48"/>
    <mergeCell ref="U48:AB48"/>
    <mergeCell ref="CB47:CD47"/>
    <mergeCell ref="CE47:CG47"/>
    <mergeCell ref="CH47:CJ47"/>
    <mergeCell ref="CK47:CR47"/>
    <mergeCell ref="CS47:CU47"/>
    <mergeCell ref="CV47:CX47"/>
    <mergeCell ref="AZ47:BB47"/>
    <mergeCell ref="BC47:BJ47"/>
    <mergeCell ref="BK47:BM47"/>
    <mergeCell ref="BN47:BP47"/>
    <mergeCell ref="BQ47:BS47"/>
    <mergeCell ref="BT47:CA47"/>
    <mergeCell ref="AC47:AE47"/>
    <mergeCell ref="AF47:AH47"/>
    <mergeCell ref="AI47:AK47"/>
    <mergeCell ref="AL47:AS47"/>
    <mergeCell ref="AT47:AV47"/>
    <mergeCell ref="AW47:AY47"/>
    <mergeCell ref="A47:C47"/>
    <mergeCell ref="D47:K47"/>
    <mergeCell ref="L47:N47"/>
    <mergeCell ref="O47:Q47"/>
    <mergeCell ref="R47:T47"/>
    <mergeCell ref="U47:AB47"/>
    <mergeCell ref="CB48:CD48"/>
    <mergeCell ref="CE48:CG48"/>
    <mergeCell ref="CH48:CJ48"/>
    <mergeCell ref="CK48:CR48"/>
    <mergeCell ref="CS48:CU48"/>
    <mergeCell ref="CV48:CX48"/>
    <mergeCell ref="AZ48:BB48"/>
    <mergeCell ref="BC48:BJ48"/>
    <mergeCell ref="BK48:BM48"/>
    <mergeCell ref="BN48:BP48"/>
    <mergeCell ref="BQ48:BS48"/>
    <mergeCell ref="BT48:CA48"/>
    <mergeCell ref="AC48:AE48"/>
    <mergeCell ref="AF48:AH48"/>
    <mergeCell ref="AI48:AK48"/>
    <mergeCell ref="AL48:AS48"/>
    <mergeCell ref="AT48:AV48"/>
    <mergeCell ref="AW48:AY48"/>
    <mergeCell ref="CH49:CJ49"/>
    <mergeCell ref="CK49:CR49"/>
    <mergeCell ref="CS49:CU49"/>
    <mergeCell ref="CV49:CX49"/>
    <mergeCell ref="A50:C50"/>
    <mergeCell ref="D50:K50"/>
    <mergeCell ref="L50:N50"/>
    <mergeCell ref="O50:Q50"/>
    <mergeCell ref="R50:T50"/>
    <mergeCell ref="U50:AB50"/>
    <mergeCell ref="AZ49:BJ49"/>
    <mergeCell ref="BK49:BM49"/>
    <mergeCell ref="BN49:BP49"/>
    <mergeCell ref="BQ49:CA49"/>
    <mergeCell ref="CB49:CD49"/>
    <mergeCell ref="CE49:CG49"/>
    <mergeCell ref="AC49:AE49"/>
    <mergeCell ref="AF49:AH49"/>
    <mergeCell ref="AI49:AK49"/>
    <mergeCell ref="AL49:AS49"/>
    <mergeCell ref="AT49:AV49"/>
    <mergeCell ref="AW49:AY49"/>
    <mergeCell ref="A49:C49"/>
    <mergeCell ref="D49:K49"/>
    <mergeCell ref="L49:N49"/>
    <mergeCell ref="O49:Q49"/>
    <mergeCell ref="R49:T49"/>
    <mergeCell ref="U49:AB49"/>
    <mergeCell ref="CB50:CD50"/>
    <mergeCell ref="CE50:CG50"/>
    <mergeCell ref="CH50:CJ50"/>
    <mergeCell ref="CK50:CR50"/>
    <mergeCell ref="CS50:CU50"/>
    <mergeCell ref="CV50:CX50"/>
    <mergeCell ref="AZ50:BB50"/>
    <mergeCell ref="BC50:BJ50"/>
    <mergeCell ref="BK50:BM50"/>
    <mergeCell ref="BN50:BP50"/>
    <mergeCell ref="BQ50:BS50"/>
    <mergeCell ref="BT50:CA50"/>
    <mergeCell ref="AC50:AE50"/>
    <mergeCell ref="AF50:AH50"/>
    <mergeCell ref="AI50:AK50"/>
    <mergeCell ref="AL50:AS50"/>
    <mergeCell ref="AT50:AV50"/>
    <mergeCell ref="AW50:AY50"/>
    <mergeCell ref="CH51:CJ51"/>
    <mergeCell ref="CK51:CR51"/>
    <mergeCell ref="CS51:CU51"/>
    <mergeCell ref="CV51:CX51"/>
    <mergeCell ref="A52:C52"/>
    <mergeCell ref="D52:K52"/>
    <mergeCell ref="L52:N52"/>
    <mergeCell ref="O52:Q52"/>
    <mergeCell ref="R52:U54"/>
    <mergeCell ref="V52:AE54"/>
    <mergeCell ref="BK51:BM51"/>
    <mergeCell ref="BN51:BP51"/>
    <mergeCell ref="BQ51:BS51"/>
    <mergeCell ref="BT51:CA51"/>
    <mergeCell ref="CB51:CD51"/>
    <mergeCell ref="CE51:CG51"/>
    <mergeCell ref="AF51:AH51"/>
    <mergeCell ref="AI51:AK51"/>
    <mergeCell ref="AL51:AS51"/>
    <mergeCell ref="AT51:AV51"/>
    <mergeCell ref="AW51:AY51"/>
    <mergeCell ref="AZ51:BJ51"/>
    <mergeCell ref="A51:C51"/>
    <mergeCell ref="D51:K51"/>
    <mergeCell ref="L51:N51"/>
    <mergeCell ref="O51:Q51"/>
    <mergeCell ref="R51:AB51"/>
    <mergeCell ref="AC51:AE51"/>
    <mergeCell ref="CE52:CG52"/>
    <mergeCell ref="CH52:CJ52"/>
    <mergeCell ref="CK52:CR52"/>
    <mergeCell ref="CS52:CU52"/>
    <mergeCell ref="CV52:CX52"/>
    <mergeCell ref="A53:C53"/>
    <mergeCell ref="D53:K53"/>
    <mergeCell ref="L53:N53"/>
    <mergeCell ref="O53:Q53"/>
    <mergeCell ref="AI53:AK53"/>
    <mergeCell ref="BC52:BJ52"/>
    <mergeCell ref="BK52:BM52"/>
    <mergeCell ref="BN52:BP52"/>
    <mergeCell ref="BQ52:BS52"/>
    <mergeCell ref="BT52:CA52"/>
    <mergeCell ref="CB52:CD52"/>
    <mergeCell ref="AF52:AH54"/>
    <mergeCell ref="AI52:AK52"/>
    <mergeCell ref="AL52:AS52"/>
    <mergeCell ref="AT52:AV52"/>
    <mergeCell ref="AW52:AY52"/>
    <mergeCell ref="AZ52:BB52"/>
    <mergeCell ref="AL53:AS53"/>
    <mergeCell ref="AT53:AV53"/>
    <mergeCell ref="AW53:AY53"/>
    <mergeCell ref="AZ53:BB53"/>
    <mergeCell ref="BC54:BJ54"/>
    <mergeCell ref="BK54:BM54"/>
    <mergeCell ref="CE53:CG53"/>
    <mergeCell ref="CH53:CJ53"/>
    <mergeCell ref="CK53:CR53"/>
    <mergeCell ref="CS53:CU53"/>
    <mergeCell ref="CV53:CX53"/>
    <mergeCell ref="A54:C54"/>
    <mergeCell ref="D54:K54"/>
    <mergeCell ref="L54:N54"/>
    <mergeCell ref="O54:Q54"/>
    <mergeCell ref="AI54:AK54"/>
    <mergeCell ref="BC53:BJ53"/>
    <mergeCell ref="BK53:BM53"/>
    <mergeCell ref="BN53:BP53"/>
    <mergeCell ref="BQ53:BS53"/>
    <mergeCell ref="BT53:CA53"/>
    <mergeCell ref="CB53:CD53"/>
    <mergeCell ref="CB55:CD55"/>
    <mergeCell ref="CE55:CG55"/>
    <mergeCell ref="CH55:CJ55"/>
    <mergeCell ref="CK55:CR55"/>
    <mergeCell ref="CS55:CU55"/>
    <mergeCell ref="CV55:CX55"/>
    <mergeCell ref="AZ55:BB55"/>
    <mergeCell ref="BC55:BJ55"/>
    <mergeCell ref="BK55:BM55"/>
    <mergeCell ref="BN55:BP55"/>
    <mergeCell ref="BQ55:BS55"/>
    <mergeCell ref="BT55:CA55"/>
    <mergeCell ref="CS54:CU54"/>
    <mergeCell ref="CV54:CX54"/>
    <mergeCell ref="A55:C55"/>
    <mergeCell ref="D55:K55"/>
    <mergeCell ref="L55:N55"/>
    <mergeCell ref="O55:Q55"/>
    <mergeCell ref="AI55:AK55"/>
    <mergeCell ref="AL55:AS55"/>
    <mergeCell ref="AT55:AV55"/>
    <mergeCell ref="AW55:AY55"/>
    <mergeCell ref="BN54:BP54"/>
    <mergeCell ref="BQ54:BS54"/>
    <mergeCell ref="BT54:CA54"/>
    <mergeCell ref="CB54:CD54"/>
    <mergeCell ref="CE54:CG54"/>
    <mergeCell ref="CH54:CR54"/>
    <mergeCell ref="AL54:AS54"/>
    <mergeCell ref="AT54:AV54"/>
    <mergeCell ref="AW54:AY54"/>
    <mergeCell ref="AZ54:BB54"/>
    <mergeCell ref="AL57:AS57"/>
    <mergeCell ref="AT57:AV57"/>
    <mergeCell ref="AW57:AY57"/>
    <mergeCell ref="AZ57:BJ57"/>
    <mergeCell ref="BK57:BM57"/>
    <mergeCell ref="BN57:BP57"/>
    <mergeCell ref="CE56:CG56"/>
    <mergeCell ref="CH56:CJ56"/>
    <mergeCell ref="CK56:CR56"/>
    <mergeCell ref="CS56:CU56"/>
    <mergeCell ref="CV56:CX56"/>
    <mergeCell ref="A57:C57"/>
    <mergeCell ref="D57:K57"/>
    <mergeCell ref="L57:N57"/>
    <mergeCell ref="O57:Q57"/>
    <mergeCell ref="AI57:AK57"/>
    <mergeCell ref="AZ56:BB56"/>
    <mergeCell ref="BC56:BJ56"/>
    <mergeCell ref="BK56:BM56"/>
    <mergeCell ref="BN56:BP56"/>
    <mergeCell ref="BQ56:CA56"/>
    <mergeCell ref="CB56:CD56"/>
    <mergeCell ref="A56:K56"/>
    <mergeCell ref="L56:N56"/>
    <mergeCell ref="O56:Q56"/>
    <mergeCell ref="AI56:AS56"/>
    <mergeCell ref="AT56:AV56"/>
    <mergeCell ref="AW56:AY56"/>
    <mergeCell ref="CE58:CG58"/>
    <mergeCell ref="CH58:CJ58"/>
    <mergeCell ref="CK58:CR58"/>
    <mergeCell ref="CS58:CU58"/>
    <mergeCell ref="CV58:CX58"/>
    <mergeCell ref="A59:C59"/>
    <mergeCell ref="D59:K59"/>
    <mergeCell ref="L59:N59"/>
    <mergeCell ref="O59:Q59"/>
    <mergeCell ref="AI59:AK59"/>
    <mergeCell ref="AZ58:BB58"/>
    <mergeCell ref="BC58:BJ58"/>
    <mergeCell ref="BK58:BM58"/>
    <mergeCell ref="BN58:BP58"/>
    <mergeCell ref="BQ58:CA58"/>
    <mergeCell ref="CB58:CD58"/>
    <mergeCell ref="CS57:CU57"/>
    <mergeCell ref="CV57:CX57"/>
    <mergeCell ref="A58:C58"/>
    <mergeCell ref="D58:K58"/>
    <mergeCell ref="L58:N58"/>
    <mergeCell ref="O58:Q58"/>
    <mergeCell ref="AI58:AK58"/>
    <mergeCell ref="AL58:AS58"/>
    <mergeCell ref="AT58:AV58"/>
    <mergeCell ref="AW58:AY58"/>
    <mergeCell ref="BQ57:BS57"/>
    <mergeCell ref="BT57:CA57"/>
    <mergeCell ref="CB57:CD57"/>
    <mergeCell ref="CE57:CG57"/>
    <mergeCell ref="CH57:CJ57"/>
    <mergeCell ref="CK57:CR57"/>
    <mergeCell ref="BN60:BP60"/>
    <mergeCell ref="CH60:CJ60"/>
    <mergeCell ref="CK60:CR60"/>
    <mergeCell ref="CS60:CU60"/>
    <mergeCell ref="CV60:CX60"/>
    <mergeCell ref="A61:C61"/>
    <mergeCell ref="D61:K61"/>
    <mergeCell ref="L61:N61"/>
    <mergeCell ref="O61:Q61"/>
    <mergeCell ref="AI61:AK61"/>
    <mergeCell ref="AL60:AS60"/>
    <mergeCell ref="AT60:AV60"/>
    <mergeCell ref="AW60:AY60"/>
    <mergeCell ref="AZ60:BB60"/>
    <mergeCell ref="BC60:BJ60"/>
    <mergeCell ref="BK60:BM60"/>
    <mergeCell ref="BN59:BP59"/>
    <mergeCell ref="CH59:CJ59"/>
    <mergeCell ref="CK59:CR59"/>
    <mergeCell ref="CS59:CU59"/>
    <mergeCell ref="CV59:CX59"/>
    <mergeCell ref="A60:C60"/>
    <mergeCell ref="D60:K60"/>
    <mergeCell ref="L60:N60"/>
    <mergeCell ref="O60:Q60"/>
    <mergeCell ref="AI60:AK60"/>
    <mergeCell ref="AL59:AS59"/>
    <mergeCell ref="AT59:AV59"/>
    <mergeCell ref="AW59:AY59"/>
    <mergeCell ref="AZ59:BB59"/>
    <mergeCell ref="BC59:BJ59"/>
    <mergeCell ref="BK59:BM59"/>
    <mergeCell ref="BN62:BP62"/>
    <mergeCell ref="CH62:CR62"/>
    <mergeCell ref="CS62:CU62"/>
    <mergeCell ref="CV62:CX62"/>
    <mergeCell ref="A63:K63"/>
    <mergeCell ref="L63:N63"/>
    <mergeCell ref="O63:Q63"/>
    <mergeCell ref="AI63:AK63"/>
    <mergeCell ref="AL63:AS63"/>
    <mergeCell ref="AT63:AV63"/>
    <mergeCell ref="AL62:AS62"/>
    <mergeCell ref="AT62:AV62"/>
    <mergeCell ref="AW62:AY62"/>
    <mergeCell ref="AZ62:BB62"/>
    <mergeCell ref="BC62:BJ62"/>
    <mergeCell ref="BK62:BM62"/>
    <mergeCell ref="BN61:BP61"/>
    <mergeCell ref="CH61:CJ61"/>
    <mergeCell ref="CK61:CR61"/>
    <mergeCell ref="CS61:CU61"/>
    <mergeCell ref="CV61:CX61"/>
    <mergeCell ref="A62:C62"/>
    <mergeCell ref="D62:K62"/>
    <mergeCell ref="L62:N62"/>
    <mergeCell ref="O62:Q62"/>
    <mergeCell ref="AI62:AK62"/>
    <mergeCell ref="AL61:AS61"/>
    <mergeCell ref="AT61:AV61"/>
    <mergeCell ref="AW61:AY61"/>
    <mergeCell ref="AZ61:BB61"/>
    <mergeCell ref="BC61:BJ61"/>
    <mergeCell ref="BK61:BM61"/>
    <mergeCell ref="CL63:CU65"/>
    <mergeCell ref="CV63:CX65"/>
    <mergeCell ref="A64:C64"/>
    <mergeCell ref="D64:K64"/>
    <mergeCell ref="L64:N64"/>
    <mergeCell ref="O64:Q64"/>
    <mergeCell ref="AI64:AK64"/>
    <mergeCell ref="AL64:AS64"/>
    <mergeCell ref="AT64:AV64"/>
    <mergeCell ref="AW64:AY64"/>
    <mergeCell ref="AW63:AY63"/>
    <mergeCell ref="AZ63:BB63"/>
    <mergeCell ref="BC63:BJ63"/>
    <mergeCell ref="BK63:BM63"/>
    <mergeCell ref="BN63:BP63"/>
    <mergeCell ref="CH63:CK65"/>
    <mergeCell ref="AZ64:BB64"/>
    <mergeCell ref="BC64:BJ64"/>
    <mergeCell ref="BK64:BM64"/>
    <mergeCell ref="BN64:BP64"/>
    <mergeCell ref="AT66:AV66"/>
    <mergeCell ref="AW66:AY66"/>
    <mergeCell ref="AZ66:BC68"/>
    <mergeCell ref="BD66:BM68"/>
    <mergeCell ref="BN66:BP68"/>
    <mergeCell ref="A67:C67"/>
    <mergeCell ref="D67:K67"/>
    <mergeCell ref="L67:N67"/>
    <mergeCell ref="O67:Q67"/>
    <mergeCell ref="AI67:AK67"/>
    <mergeCell ref="AT65:AV65"/>
    <mergeCell ref="AW65:AY65"/>
    <mergeCell ref="AZ65:BJ65"/>
    <mergeCell ref="BK65:BM65"/>
    <mergeCell ref="BN65:BP65"/>
    <mergeCell ref="A66:C66"/>
    <mergeCell ref="D66:K66"/>
    <mergeCell ref="L66:N66"/>
    <mergeCell ref="O66:Q66"/>
    <mergeCell ref="AI66:AS66"/>
    <mergeCell ref="A65:C65"/>
    <mergeCell ref="D65:K65"/>
    <mergeCell ref="L65:N65"/>
    <mergeCell ref="O65:Q65"/>
    <mergeCell ref="AI65:AK65"/>
    <mergeCell ref="AL65:AS65"/>
    <mergeCell ref="BY68:CB68"/>
    <mergeCell ref="CF68:CM68"/>
    <mergeCell ref="CN68:CQ68"/>
    <mergeCell ref="CR68:CS68"/>
    <mergeCell ref="CT68:CV68"/>
    <mergeCell ref="A69:C69"/>
    <mergeCell ref="D69:K69"/>
    <mergeCell ref="L69:N69"/>
    <mergeCell ref="O69:Q69"/>
    <mergeCell ref="AI69:AK69"/>
    <mergeCell ref="CT67:CV67"/>
    <mergeCell ref="A68:C68"/>
    <mergeCell ref="D68:K68"/>
    <mergeCell ref="L68:N68"/>
    <mergeCell ref="O68:Q68"/>
    <mergeCell ref="AI68:AK68"/>
    <mergeCell ref="AL68:AS68"/>
    <mergeCell ref="AT68:AV68"/>
    <mergeCell ref="AW68:AY68"/>
    <mergeCell ref="BU68:BX68"/>
    <mergeCell ref="AL67:AS67"/>
    <mergeCell ref="AT67:AV67"/>
    <mergeCell ref="AW67:AY67"/>
    <mergeCell ref="BU67:CB67"/>
    <mergeCell ref="CF67:CM67"/>
    <mergeCell ref="CN67:CS67"/>
    <mergeCell ref="CT70:CV70"/>
    <mergeCell ref="A71:C71"/>
    <mergeCell ref="D71:K71"/>
    <mergeCell ref="L71:N71"/>
    <mergeCell ref="O71:Q71"/>
    <mergeCell ref="AI71:AK71"/>
    <mergeCell ref="AL71:AS71"/>
    <mergeCell ref="AT71:AV71"/>
    <mergeCell ref="AW71:AY71"/>
    <mergeCell ref="BU71:BX71"/>
    <mergeCell ref="AW70:AY70"/>
    <mergeCell ref="BU70:BX70"/>
    <mergeCell ref="BY70:CB70"/>
    <mergeCell ref="CF70:CM70"/>
    <mergeCell ref="CN70:CQ70"/>
    <mergeCell ref="CR70:CS70"/>
    <mergeCell ref="CN69:CQ69"/>
    <mergeCell ref="CR69:CS69"/>
    <mergeCell ref="CT69:CV69"/>
    <mergeCell ref="A70:C70"/>
    <mergeCell ref="D70:K70"/>
    <mergeCell ref="L70:N70"/>
    <mergeCell ref="O70:Q70"/>
    <mergeCell ref="AI70:AK70"/>
    <mergeCell ref="AL70:AS70"/>
    <mergeCell ref="AT70:AV70"/>
    <mergeCell ref="AL69:AS69"/>
    <mergeCell ref="AT69:AV69"/>
    <mergeCell ref="AW69:AY69"/>
    <mergeCell ref="BU69:BX69"/>
    <mergeCell ref="BY69:CB69"/>
    <mergeCell ref="CF69:CM69"/>
    <mergeCell ref="AT73:AV73"/>
    <mergeCell ref="AW73:AY73"/>
    <mergeCell ref="A74:C74"/>
    <mergeCell ref="D74:K74"/>
    <mergeCell ref="L74:N74"/>
    <mergeCell ref="O74:Q74"/>
    <mergeCell ref="AI74:AK74"/>
    <mergeCell ref="AL74:AS74"/>
    <mergeCell ref="AT74:AV74"/>
    <mergeCell ref="AW74:AY74"/>
    <mergeCell ref="A73:C73"/>
    <mergeCell ref="D73:K73"/>
    <mergeCell ref="L73:N73"/>
    <mergeCell ref="O73:Q73"/>
    <mergeCell ref="AI73:AK73"/>
    <mergeCell ref="AL73:AS73"/>
    <mergeCell ref="BY71:CB71"/>
    <mergeCell ref="A72:C72"/>
    <mergeCell ref="D72:K72"/>
    <mergeCell ref="L72:N72"/>
    <mergeCell ref="O72:Q72"/>
    <mergeCell ref="AI72:AK72"/>
    <mergeCell ref="AL72:AS72"/>
    <mergeCell ref="AT72:AV72"/>
    <mergeCell ref="AW72:AY72"/>
    <mergeCell ref="BU72:CB72"/>
    <mergeCell ref="A76:C76"/>
    <mergeCell ref="D76:K76"/>
    <mergeCell ref="L76:N76"/>
    <mergeCell ref="O76:Q76"/>
    <mergeCell ref="BB76:BV77"/>
    <mergeCell ref="BX76:CL77"/>
    <mergeCell ref="A77:C77"/>
    <mergeCell ref="D77:K77"/>
    <mergeCell ref="L77:N77"/>
    <mergeCell ref="O77:Q77"/>
    <mergeCell ref="BB74:BV75"/>
    <mergeCell ref="A75:C75"/>
    <mergeCell ref="D75:K75"/>
    <mergeCell ref="L75:N75"/>
    <mergeCell ref="O75:Q75"/>
    <mergeCell ref="AI75:AS75"/>
    <mergeCell ref="AT75:AV75"/>
    <mergeCell ref="AW75:AY75"/>
    <mergeCell ref="BB83:CL83"/>
    <mergeCell ref="BX79:CL81"/>
    <mergeCell ref="A80:K80"/>
    <mergeCell ref="L80:N80"/>
    <mergeCell ref="O80:Q80"/>
    <mergeCell ref="BB80:BF80"/>
    <mergeCell ref="BG80:BV82"/>
    <mergeCell ref="BX82:CL82"/>
    <mergeCell ref="A78:C78"/>
    <mergeCell ref="D78:K78"/>
    <mergeCell ref="L78:N78"/>
    <mergeCell ref="O78:Q78"/>
    <mergeCell ref="BB78:BV79"/>
    <mergeCell ref="A79:C79"/>
    <mergeCell ref="D79:K79"/>
    <mergeCell ref="L79:N79"/>
    <mergeCell ref="O79:Q79"/>
  </mergeCells>
  <phoneticPr fontId="1"/>
  <conditionalFormatting sqref="BY12">
    <cfRule type="expression" dxfId="191" priority="14" stopIfTrue="1">
      <formula>BQ12=0</formula>
    </cfRule>
  </conditionalFormatting>
  <conditionalFormatting sqref="X12">
    <cfRule type="cellIs" dxfId="190" priority="13" operator="equal">
      <formula>0</formula>
    </cfRule>
  </conditionalFormatting>
  <conditionalFormatting sqref="AE12">
    <cfRule type="expression" dxfId="189" priority="12" stopIfTrue="1">
      <formula>X12=0</formula>
    </cfRule>
  </conditionalFormatting>
  <conditionalFormatting sqref="A12:J12">
    <cfRule type="cellIs" dxfId="188" priority="11" operator="equal">
      <formula>0</formula>
    </cfRule>
  </conditionalFormatting>
  <conditionalFormatting sqref="R29:T34 R36:T42 R44:T50">
    <cfRule type="expression" dxfId="187" priority="10">
      <formula>$L$72="●"</formula>
    </cfRule>
  </conditionalFormatting>
  <conditionalFormatting sqref="BM12">
    <cfRule type="expression" dxfId="186" priority="9" stopIfTrue="1">
      <formula>$BG$12=0</formula>
    </cfRule>
  </conditionalFormatting>
  <conditionalFormatting sqref="CU12">
    <cfRule type="expression" dxfId="185" priority="15" stopIfTrue="1">
      <formula>$CO$12=0</formula>
    </cfRule>
  </conditionalFormatting>
  <conditionalFormatting sqref="A34:C44 A46:C55 R14:T17 R19:T27 R29:T34 R36:T42 R44:T50 A57:C58 A60:C62 A64:C79">
    <cfRule type="expression" dxfId="184" priority="16">
      <formula>$CT$69="●"</formula>
    </cfRule>
  </conditionalFormatting>
  <conditionalFormatting sqref="AF8:AO10">
    <cfRule type="cellIs" dxfId="183" priority="7" stopIfTrue="1" operator="equal">
      <formula>0</formula>
    </cfRule>
  </conditionalFormatting>
  <conditionalFormatting sqref="AP10:AU10">
    <cfRule type="cellIs" dxfId="182" priority="8" stopIfTrue="1" operator="equal">
      <formula>0</formula>
    </cfRule>
  </conditionalFormatting>
  <conditionalFormatting sqref="A14:C22 A24:C32 AI14:AK22 AI47:AK55 AI57:AK65 AI67:AK74 AZ14:BB17 AZ31:BB40 AZ42:BB48 AZ50 AZ52:BB56 AZ58:BB64 BQ14:BS22 BQ24:BS35 BQ37:BS48 BQ50:BS55 BQ57 CH14:CJ29 CH31:CJ43 CH45:CJ53 CH61:CJ61 CH55:CJ59 AZ19:BB29 AI24:AK45">
    <cfRule type="expression" dxfId="181" priority="17">
      <formula>$CT$68="●"</formula>
    </cfRule>
  </conditionalFormatting>
  <conditionalFormatting sqref="AI12">
    <cfRule type="cellIs" dxfId="180" priority="6" operator="equal">
      <formula>0</formula>
    </cfRule>
  </conditionalFormatting>
  <conditionalFormatting sqref="BG12:BL12">
    <cfRule type="cellIs" dxfId="179" priority="5" operator="equal">
      <formula>0</formula>
    </cfRule>
  </conditionalFormatting>
  <conditionalFormatting sqref="BQ12:BX12">
    <cfRule type="cellIs" dxfId="178" priority="4" operator="equal">
      <formula>0</formula>
    </cfRule>
  </conditionalFormatting>
  <conditionalFormatting sqref="CO12:CT12">
    <cfRule type="cellIs" dxfId="177" priority="3" operator="equal">
      <formula>0</formula>
    </cfRule>
  </conditionalFormatting>
  <conditionalFormatting sqref="CH60:CJ60">
    <cfRule type="expression" dxfId="176" priority="2">
      <formula>$CT$68="●"</formula>
    </cfRule>
  </conditionalFormatting>
  <conditionalFormatting sqref="A59:C59">
    <cfRule type="expression" dxfId="175" priority="1">
      <formula>$CT$69="●"</formula>
    </cfRule>
  </conditionalFormatting>
  <dataValidations count="2">
    <dataValidation type="list" allowBlank="1" showInputMessage="1" showErrorMessage="1" sqref="CT68:CV69" xr:uid="{9E578C6D-6674-4004-B244-1BB13DD0A20A}">
      <formula1>"　,●"</formula1>
    </dataValidation>
    <dataValidation type="list" allowBlank="1" showInputMessage="1" showErrorMessage="1" sqref="A5:G8" xr:uid="{D8FC7C5A-5BDD-4A67-B54E-BCD01495678D}">
      <formula1>$AV$3:$AZ$3</formula1>
    </dataValidation>
  </dataValidations>
  <pageMargins left="0.78740157480314965" right="0.39370078740157483" top="0.39370078740157483" bottom="0.35433070866141736" header="0.51181102362204722" footer="0.43"/>
  <pageSetup paperSize="8"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7345" r:id="rId4" name="Group Box 1">
              <controlPr defaultSize="0" autoFill="0" autoPict="0">
                <anchor moveWithCells="1">
                  <from>
                    <xdr:col>47</xdr:col>
                    <xdr:colOff>0</xdr:colOff>
                    <xdr:row>7</xdr:row>
                    <xdr:rowOff>0</xdr:rowOff>
                  </from>
                  <to>
                    <xdr:col>56</xdr:col>
                    <xdr:colOff>0</xdr:colOff>
                    <xdr:row>9</xdr:row>
                    <xdr:rowOff>312420</xdr:rowOff>
                  </to>
                </anchor>
              </controlPr>
            </control>
          </mc:Choice>
        </mc:AlternateContent>
        <mc:AlternateContent xmlns:mc="http://schemas.openxmlformats.org/markup-compatibility/2006">
          <mc:Choice Requires="x14">
            <control shapeId="697346" r:id="rId5" name="Option Button 2">
              <controlPr defaultSize="0" autoFill="0" autoLine="0" autoPict="0">
                <anchor moveWithCells="1">
                  <from>
                    <xdr:col>47</xdr:col>
                    <xdr:colOff>7620</xdr:colOff>
                    <xdr:row>8</xdr:row>
                    <xdr:rowOff>0</xdr:rowOff>
                  </from>
                  <to>
                    <xdr:col>51</xdr:col>
                    <xdr:colOff>38100</xdr:colOff>
                    <xdr:row>9</xdr:row>
                    <xdr:rowOff>38100</xdr:rowOff>
                  </to>
                </anchor>
              </controlPr>
            </control>
          </mc:Choice>
        </mc:AlternateContent>
        <mc:AlternateContent xmlns:mc="http://schemas.openxmlformats.org/markup-compatibility/2006">
          <mc:Choice Requires="x14">
            <control shapeId="697347" r:id="rId6" name="Option Button 3">
              <controlPr defaultSize="0" autoFill="0" autoLine="0" autoPict="0">
                <anchor moveWithCells="1">
                  <from>
                    <xdr:col>47</xdr:col>
                    <xdr:colOff>7620</xdr:colOff>
                    <xdr:row>9</xdr:row>
                    <xdr:rowOff>38100</xdr:rowOff>
                  </from>
                  <to>
                    <xdr:col>49</xdr:col>
                    <xdr:colOff>152400</xdr:colOff>
                    <xdr:row>9</xdr:row>
                    <xdr:rowOff>312420</xdr:rowOff>
                  </to>
                </anchor>
              </controlPr>
            </control>
          </mc:Choice>
        </mc:AlternateContent>
        <mc:AlternateContent xmlns:mc="http://schemas.openxmlformats.org/markup-compatibility/2006">
          <mc:Choice Requires="x14">
            <control shapeId="697348" r:id="rId7" name="Option Button 4">
              <controlPr defaultSize="0" autoFill="0" autoLine="0" autoPict="0">
                <anchor moveWithCells="1">
                  <from>
                    <xdr:col>51</xdr:col>
                    <xdr:colOff>7620</xdr:colOff>
                    <xdr:row>9</xdr:row>
                    <xdr:rowOff>38100</xdr:rowOff>
                  </from>
                  <to>
                    <xdr:col>54</xdr:col>
                    <xdr:colOff>106680</xdr:colOff>
                    <xdr:row>9</xdr:row>
                    <xdr:rowOff>312420</xdr:rowOff>
                  </to>
                </anchor>
              </controlPr>
            </control>
          </mc:Choice>
        </mc:AlternateContent>
        <mc:AlternateContent xmlns:mc="http://schemas.openxmlformats.org/markup-compatibility/2006">
          <mc:Choice Requires="x14">
            <control shapeId="697349" r:id="rId8" name="Group Box 5">
              <controlPr defaultSize="0" autoFill="0" autoPict="0">
                <anchor moveWithCells="1">
                  <from>
                    <xdr:col>56</xdr:col>
                    <xdr:colOff>0</xdr:colOff>
                    <xdr:row>3</xdr:row>
                    <xdr:rowOff>0</xdr:rowOff>
                  </from>
                  <to>
                    <xdr:col>69</xdr:col>
                    <xdr:colOff>0</xdr:colOff>
                    <xdr:row>9</xdr:row>
                    <xdr:rowOff>312420</xdr:rowOff>
                  </to>
                </anchor>
              </controlPr>
            </control>
          </mc:Choice>
        </mc:AlternateContent>
        <mc:AlternateContent xmlns:mc="http://schemas.openxmlformats.org/markup-compatibility/2006">
          <mc:Choice Requires="x14">
            <control shapeId="697350" r:id="rId9" name="Option Button 6">
              <controlPr defaultSize="0" autoFill="0" autoLine="0" autoPict="0">
                <anchor moveWithCells="1">
                  <from>
                    <xdr:col>64</xdr:col>
                    <xdr:colOff>22860</xdr:colOff>
                    <xdr:row>3</xdr:row>
                    <xdr:rowOff>0</xdr:rowOff>
                  </from>
                  <to>
                    <xdr:col>68</xdr:col>
                    <xdr:colOff>38100</xdr:colOff>
                    <xdr:row>4</xdr:row>
                    <xdr:rowOff>0</xdr:rowOff>
                  </to>
                </anchor>
              </controlPr>
            </control>
          </mc:Choice>
        </mc:AlternateContent>
        <mc:AlternateContent xmlns:mc="http://schemas.openxmlformats.org/markup-compatibility/2006">
          <mc:Choice Requires="x14">
            <control shapeId="697351" r:id="rId10" name="Option Button 7">
              <controlPr defaultSize="0" autoFill="0" autoLine="0" autoPict="0">
                <anchor moveWithCells="1">
                  <from>
                    <xdr:col>56</xdr:col>
                    <xdr:colOff>30480</xdr:colOff>
                    <xdr:row>3</xdr:row>
                    <xdr:rowOff>175260</xdr:rowOff>
                  </from>
                  <to>
                    <xdr:col>60</xdr:col>
                    <xdr:colOff>38100</xdr:colOff>
                    <xdr:row>5</xdr:row>
                    <xdr:rowOff>0</xdr:rowOff>
                  </to>
                </anchor>
              </controlPr>
            </control>
          </mc:Choice>
        </mc:AlternateContent>
        <mc:AlternateContent xmlns:mc="http://schemas.openxmlformats.org/markup-compatibility/2006">
          <mc:Choice Requires="x14">
            <control shapeId="697352" r:id="rId11" name="Option Button 8">
              <controlPr defaultSize="0" autoFill="0" autoLine="0" autoPict="0">
                <anchor moveWithCells="1">
                  <from>
                    <xdr:col>64</xdr:col>
                    <xdr:colOff>7620</xdr:colOff>
                    <xdr:row>3</xdr:row>
                    <xdr:rowOff>175260</xdr:rowOff>
                  </from>
                  <to>
                    <xdr:col>67</xdr:col>
                    <xdr:colOff>0</xdr:colOff>
                    <xdr:row>5</xdr:row>
                    <xdr:rowOff>38100</xdr:rowOff>
                  </to>
                </anchor>
              </controlPr>
            </control>
          </mc:Choice>
        </mc:AlternateContent>
        <mc:AlternateContent xmlns:mc="http://schemas.openxmlformats.org/markup-compatibility/2006">
          <mc:Choice Requires="x14">
            <control shapeId="697353" r:id="rId12" name="Check Box 9">
              <controlPr defaultSize="0" autoFill="0" autoLine="0" autoPict="0">
                <anchor moveWithCells="1">
                  <from>
                    <xdr:col>47</xdr:col>
                    <xdr:colOff>7620</xdr:colOff>
                    <xdr:row>6</xdr:row>
                    <xdr:rowOff>45720</xdr:rowOff>
                  </from>
                  <to>
                    <xdr:col>50</xdr:col>
                    <xdr:colOff>106680</xdr:colOff>
                    <xdr:row>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0C6D-FE7B-43FF-9865-7276DFFB1BC6}">
  <sheetPr>
    <pageSetUpPr fitToPage="1"/>
  </sheetPr>
  <dimension ref="A1:CW110"/>
  <sheetViews>
    <sheetView showGridLines="0" zoomScale="55" zoomScaleNormal="55" workbookViewId="0">
      <selection sqref="A1:BE2"/>
    </sheetView>
  </sheetViews>
  <sheetFormatPr defaultColWidth="9" defaultRowHeight="13.2" x14ac:dyDescent="0.2"/>
  <cols>
    <col min="1" max="100" width="2.5" style="84" customWidth="1"/>
    <col min="101" max="16384" width="9" style="84"/>
  </cols>
  <sheetData>
    <row r="1" spans="1:100" ht="20.25" customHeight="1" x14ac:dyDescent="0.4">
      <c r="A1" s="540" t="s">
        <v>492</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37"/>
      <c r="CG1" s="37"/>
      <c r="CH1" s="37"/>
      <c r="CI1" s="37"/>
      <c r="CJ1" s="37"/>
      <c r="CK1" s="37"/>
      <c r="CL1" s="37"/>
      <c r="CM1" s="37"/>
      <c r="CN1" s="37"/>
      <c r="CO1" s="37"/>
      <c r="CP1" s="37"/>
      <c r="CQ1" s="37"/>
      <c r="CR1" s="37"/>
      <c r="CS1" s="37"/>
      <c r="CT1" s="37"/>
      <c r="CU1" s="37"/>
      <c r="CV1" s="37"/>
    </row>
    <row r="2" spans="1:100" ht="20.25" customHeight="1" x14ac:dyDescent="0.4">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37"/>
      <c r="CF2" s="37"/>
      <c r="CG2" s="37"/>
      <c r="CH2" s="37"/>
      <c r="CI2" s="37"/>
      <c r="CJ2" s="37"/>
      <c r="CK2" s="37"/>
      <c r="CL2" s="37"/>
      <c r="CM2" s="37"/>
      <c r="CN2" s="37"/>
      <c r="CO2" s="37"/>
      <c r="CP2" s="37"/>
      <c r="CQ2" s="37"/>
      <c r="CR2" s="37"/>
      <c r="CS2" s="37"/>
      <c r="CT2" s="37"/>
      <c r="CU2" s="37"/>
      <c r="CV2" s="37"/>
    </row>
    <row r="3" spans="1:100" ht="14.25" customHeight="1" thickBot="1" x14ac:dyDescent="0.25">
      <c r="A3" s="38"/>
      <c r="B3" s="38"/>
      <c r="C3" s="38"/>
      <c r="D3" s="38"/>
      <c r="E3" s="38"/>
      <c r="F3" s="38"/>
      <c r="G3" s="38"/>
      <c r="H3" s="98"/>
      <c r="I3" s="541" t="s">
        <v>14</v>
      </c>
      <c r="J3" s="541"/>
      <c r="K3" s="541"/>
      <c r="L3" s="541"/>
      <c r="M3" s="541"/>
      <c r="N3" s="541"/>
      <c r="O3" s="541"/>
      <c r="P3" s="541"/>
      <c r="Q3" s="541"/>
      <c r="R3" s="38"/>
      <c r="S3" s="3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10">
        <f>IF(CEILING(CJ4-1,7)-1&lt;CJ4,"",CEILING(CJ4-1,7))</f>
        <v>43834</v>
      </c>
      <c r="AW3" s="10">
        <f>IF(AV3="",CEILING(CJ4-1,7)+6,AV3+6+7)</f>
        <v>43847</v>
      </c>
      <c r="AX3" s="10">
        <f>AW3+7</f>
        <v>43854</v>
      </c>
      <c r="AY3" s="10">
        <f>AX3+7</f>
        <v>43861</v>
      </c>
      <c r="AZ3" s="10"/>
      <c r="BA3" s="50" t="b">
        <f>IF(ヘッダ入力!BA3="","",ヘッダ入力!BA3)</f>
        <v>0</v>
      </c>
      <c r="BB3" s="50">
        <f>IF(ヘッダ入力!BB3="","",ヘッダ入力!BB3)</f>
        <v>0</v>
      </c>
      <c r="BC3" s="50">
        <f>IF(ヘッダ入力!BC3="","",ヘッダ入力!BC3)</f>
        <v>0</v>
      </c>
      <c r="BE3" s="542" t="s">
        <v>15</v>
      </c>
      <c r="BF3" s="542"/>
      <c r="BG3" s="542"/>
      <c r="BH3" s="542"/>
      <c r="BI3" s="542"/>
      <c r="BJ3" s="542"/>
      <c r="BK3" s="542"/>
      <c r="BL3" s="542"/>
      <c r="BM3" s="542"/>
      <c r="BN3" s="542"/>
      <c r="BO3" s="542"/>
      <c r="BP3" s="542"/>
      <c r="BQ3" s="542"/>
      <c r="BR3" s="98"/>
      <c r="BS3" s="98"/>
      <c r="BT3" s="98"/>
      <c r="BU3" s="98"/>
      <c r="BV3" s="98"/>
      <c r="BW3" s="98"/>
      <c r="BX3" s="98"/>
      <c r="BY3" s="98"/>
      <c r="BZ3" s="98"/>
      <c r="CA3" s="98"/>
      <c r="CB3" s="98"/>
      <c r="CC3" s="98"/>
      <c r="CD3" s="98"/>
      <c r="CE3" s="98"/>
      <c r="CF3" s="40"/>
      <c r="CG3" s="40"/>
      <c r="CH3" s="40"/>
      <c r="CI3" s="40"/>
      <c r="CJ3" s="40"/>
      <c r="CK3" s="40"/>
      <c r="CL3" s="40"/>
      <c r="CM3" s="40"/>
      <c r="CN3" s="40"/>
      <c r="CO3" s="40"/>
      <c r="CP3" s="40"/>
      <c r="CQ3" s="40"/>
      <c r="CR3" s="40"/>
      <c r="CS3" s="40"/>
      <c r="CT3" s="40"/>
      <c r="CU3" s="40"/>
      <c r="CV3" s="40"/>
    </row>
    <row r="4" spans="1:100" ht="14.25" customHeight="1" thickTop="1" x14ac:dyDescent="0.2">
      <c r="A4" s="543" t="s">
        <v>17</v>
      </c>
      <c r="B4" s="544"/>
      <c r="C4" s="544"/>
      <c r="D4" s="544"/>
      <c r="E4" s="544"/>
      <c r="F4" s="544"/>
      <c r="G4" s="545"/>
      <c r="H4" s="98"/>
      <c r="I4" s="543" t="s">
        <v>18</v>
      </c>
      <c r="J4" s="544"/>
      <c r="K4" s="544"/>
      <c r="L4" s="544"/>
      <c r="M4" s="544"/>
      <c r="N4" s="544"/>
      <c r="O4" s="544"/>
      <c r="P4" s="544"/>
      <c r="Q4" s="544"/>
      <c r="R4" s="544"/>
      <c r="S4" s="544"/>
      <c r="T4" s="544"/>
      <c r="U4" s="544"/>
      <c r="V4" s="544"/>
      <c r="W4" s="544"/>
      <c r="X4" s="544"/>
      <c r="Y4" s="544"/>
      <c r="Z4" s="544"/>
      <c r="AA4" s="544"/>
      <c r="AB4" s="544"/>
      <c r="AC4" s="544"/>
      <c r="AD4" s="544"/>
      <c r="AE4" s="546"/>
      <c r="AF4" s="547" t="s">
        <v>19</v>
      </c>
      <c r="AG4" s="544"/>
      <c r="AH4" s="544"/>
      <c r="AI4" s="544"/>
      <c r="AJ4" s="544"/>
      <c r="AK4" s="544"/>
      <c r="AL4" s="544"/>
      <c r="AM4" s="544"/>
      <c r="AN4" s="546"/>
      <c r="AO4" s="547" t="s">
        <v>157</v>
      </c>
      <c r="AP4" s="544"/>
      <c r="AQ4" s="544"/>
      <c r="AR4" s="544"/>
      <c r="AS4" s="544"/>
      <c r="AT4" s="544"/>
      <c r="AU4" s="546"/>
      <c r="AV4" s="547" t="s">
        <v>21</v>
      </c>
      <c r="AW4" s="544"/>
      <c r="AX4" s="544"/>
      <c r="AY4" s="544"/>
      <c r="AZ4" s="544"/>
      <c r="BA4" s="544"/>
      <c r="BB4" s="544"/>
      <c r="BC4" s="544"/>
      <c r="BD4" s="545"/>
      <c r="BE4" s="548" t="s">
        <v>22</v>
      </c>
      <c r="BF4" s="549"/>
      <c r="BG4" s="549"/>
      <c r="BH4" s="549"/>
      <c r="BI4" s="549"/>
      <c r="BJ4" s="549"/>
      <c r="BK4" s="549"/>
      <c r="BL4" s="549"/>
      <c r="BM4" s="99" t="s">
        <v>23</v>
      </c>
      <c r="BN4" s="505" t="s">
        <v>24</v>
      </c>
      <c r="BO4" s="505"/>
      <c r="BP4" s="505"/>
      <c r="BQ4" s="506"/>
      <c r="BR4" s="507" t="s">
        <v>27</v>
      </c>
      <c r="BS4" s="508"/>
      <c r="BT4" s="508"/>
      <c r="BU4" s="508"/>
      <c r="BV4" s="511" t="s">
        <v>158</v>
      </c>
      <c r="BW4" s="511"/>
      <c r="BX4" s="511"/>
      <c r="BY4" s="511"/>
      <c r="BZ4" s="511"/>
      <c r="CA4" s="511"/>
      <c r="CB4" s="511"/>
      <c r="CC4" s="511"/>
      <c r="CD4" s="511"/>
      <c r="CE4" s="511"/>
      <c r="CF4" s="511"/>
      <c r="CG4" s="513" t="s">
        <v>28</v>
      </c>
      <c r="CH4" s="513"/>
      <c r="CI4" s="514"/>
      <c r="CJ4" s="517">
        <f>チラシ申込書CSV出力!A1</f>
        <v>43831</v>
      </c>
      <c r="CK4" s="518"/>
      <c r="CL4" s="518"/>
      <c r="CM4" s="518"/>
      <c r="CN4" s="518"/>
      <c r="CO4" s="518"/>
      <c r="CP4" s="518"/>
      <c r="CQ4" s="518"/>
      <c r="CR4" s="518"/>
      <c r="CS4" s="518"/>
      <c r="CT4" s="518"/>
      <c r="CU4" s="518"/>
      <c r="CV4" s="518"/>
    </row>
    <row r="5" spans="1:100" ht="17.25" customHeight="1" x14ac:dyDescent="0.2">
      <c r="A5" s="519" t="str">
        <f>IF(ヘッダ入力!A5="","",ヘッダ入力!A5)</f>
        <v/>
      </c>
      <c r="B5" s="520"/>
      <c r="C5" s="520"/>
      <c r="D5" s="520"/>
      <c r="E5" s="520"/>
      <c r="F5" s="520"/>
      <c r="G5" s="521"/>
      <c r="H5" s="98"/>
      <c r="I5" s="435" t="str">
        <f>IF(ヘッダ入力!I5="","",ヘッダ入力!I5)</f>
        <v/>
      </c>
      <c r="J5" s="436"/>
      <c r="K5" s="436"/>
      <c r="L5" s="436"/>
      <c r="M5" s="436"/>
      <c r="N5" s="436"/>
      <c r="O5" s="436"/>
      <c r="P5" s="436"/>
      <c r="Q5" s="436"/>
      <c r="R5" s="436"/>
      <c r="S5" s="436"/>
      <c r="T5" s="436"/>
      <c r="U5" s="436"/>
      <c r="V5" s="436"/>
      <c r="W5" s="436"/>
      <c r="X5" s="436"/>
      <c r="Y5" s="436"/>
      <c r="Z5" s="436"/>
      <c r="AA5" s="436"/>
      <c r="AB5" s="436"/>
      <c r="AC5" s="436"/>
      <c r="AD5" s="436"/>
      <c r="AE5" s="437"/>
      <c r="AF5" s="528" t="str">
        <f>IF(ヘッダ入力!AF5="","",ヘッダ入力!AF5)</f>
        <v/>
      </c>
      <c r="AG5" s="529"/>
      <c r="AH5" s="529"/>
      <c r="AI5" s="529"/>
      <c r="AJ5" s="529"/>
      <c r="AK5" s="529"/>
      <c r="AL5" s="529"/>
      <c r="AM5" s="529"/>
      <c r="AN5" s="530"/>
      <c r="AO5" s="534" t="str">
        <f>IF(ヘッダ入力!AO5="","",ヘッダ入力!AO5)</f>
        <v/>
      </c>
      <c r="AP5" s="535"/>
      <c r="AQ5" s="535"/>
      <c r="AR5" s="535"/>
      <c r="AS5" s="535"/>
      <c r="AT5" s="535"/>
      <c r="AU5" s="536"/>
      <c r="AV5" s="499" t="s">
        <v>29</v>
      </c>
      <c r="AW5" s="500"/>
      <c r="AX5" s="495" t="str">
        <f>IF(ヘッダ入力!AX5="","",ヘッダ入力!AX5)</f>
        <v/>
      </c>
      <c r="AY5" s="496"/>
      <c r="AZ5" s="496"/>
      <c r="BA5" s="496"/>
      <c r="BB5" s="496"/>
      <c r="BC5" s="496"/>
      <c r="BD5" s="98" t="s">
        <v>30</v>
      </c>
      <c r="BE5" s="41"/>
      <c r="BF5" s="497" t="s">
        <v>31</v>
      </c>
      <c r="BG5" s="497"/>
      <c r="BH5" s="497"/>
      <c r="BI5" s="497"/>
      <c r="BJ5" s="497"/>
      <c r="BK5" s="497"/>
      <c r="BL5" s="97"/>
      <c r="BM5" s="97"/>
      <c r="BN5" s="497" t="s">
        <v>159</v>
      </c>
      <c r="BO5" s="497"/>
      <c r="BP5" s="497"/>
      <c r="BQ5" s="498"/>
      <c r="BR5" s="509"/>
      <c r="BS5" s="510"/>
      <c r="BT5" s="510"/>
      <c r="BU5" s="510"/>
      <c r="BV5" s="512"/>
      <c r="BW5" s="512"/>
      <c r="BX5" s="512"/>
      <c r="BY5" s="512"/>
      <c r="BZ5" s="512"/>
      <c r="CA5" s="512"/>
      <c r="CB5" s="512"/>
      <c r="CC5" s="512"/>
      <c r="CD5" s="512"/>
      <c r="CE5" s="512"/>
      <c r="CF5" s="512"/>
      <c r="CG5" s="515"/>
      <c r="CH5" s="515"/>
      <c r="CI5" s="516"/>
      <c r="CJ5" s="517"/>
      <c r="CK5" s="518"/>
      <c r="CL5" s="518"/>
      <c r="CM5" s="518"/>
      <c r="CN5" s="518"/>
      <c r="CO5" s="518"/>
      <c r="CP5" s="518"/>
      <c r="CQ5" s="518"/>
      <c r="CR5" s="518"/>
      <c r="CS5" s="518"/>
      <c r="CT5" s="518"/>
      <c r="CU5" s="518"/>
      <c r="CV5" s="518"/>
    </row>
    <row r="6" spans="1:100" ht="17.25" customHeight="1" x14ac:dyDescent="0.2">
      <c r="A6" s="519"/>
      <c r="B6" s="520"/>
      <c r="C6" s="520"/>
      <c r="D6" s="520"/>
      <c r="E6" s="520"/>
      <c r="F6" s="520"/>
      <c r="G6" s="521"/>
      <c r="H6" s="98"/>
      <c r="I6" s="525"/>
      <c r="J6" s="526"/>
      <c r="K6" s="526"/>
      <c r="L6" s="526"/>
      <c r="M6" s="526"/>
      <c r="N6" s="526"/>
      <c r="O6" s="526"/>
      <c r="P6" s="526"/>
      <c r="Q6" s="526"/>
      <c r="R6" s="526"/>
      <c r="S6" s="526"/>
      <c r="T6" s="526"/>
      <c r="U6" s="526"/>
      <c r="V6" s="526"/>
      <c r="W6" s="526"/>
      <c r="X6" s="526"/>
      <c r="Y6" s="526"/>
      <c r="Z6" s="526"/>
      <c r="AA6" s="526"/>
      <c r="AB6" s="526"/>
      <c r="AC6" s="526"/>
      <c r="AD6" s="526"/>
      <c r="AE6" s="527"/>
      <c r="AF6" s="531"/>
      <c r="AG6" s="532"/>
      <c r="AH6" s="532"/>
      <c r="AI6" s="532"/>
      <c r="AJ6" s="532"/>
      <c r="AK6" s="532"/>
      <c r="AL6" s="532"/>
      <c r="AM6" s="532"/>
      <c r="AN6" s="533"/>
      <c r="AO6" s="537"/>
      <c r="AP6" s="538"/>
      <c r="AQ6" s="538"/>
      <c r="AR6" s="538"/>
      <c r="AS6" s="538"/>
      <c r="AT6" s="538"/>
      <c r="AU6" s="539"/>
      <c r="AV6" s="499" t="s">
        <v>29</v>
      </c>
      <c r="AW6" s="500"/>
      <c r="AX6" s="501" t="str">
        <f>IF(ヘッダ入力!AX6="","",ヘッダ入力!AX6)</f>
        <v/>
      </c>
      <c r="AY6" s="502"/>
      <c r="AZ6" s="502"/>
      <c r="BA6" s="502"/>
      <c r="BB6" s="502"/>
      <c r="BC6" s="502"/>
      <c r="BD6" s="98" t="s">
        <v>30</v>
      </c>
      <c r="BE6" s="42"/>
      <c r="BF6" s="503"/>
      <c r="BG6" s="503"/>
      <c r="BH6" s="503"/>
      <c r="BI6" s="503"/>
      <c r="BJ6" s="504"/>
      <c r="BK6" s="504"/>
      <c r="BL6" s="504"/>
      <c r="BM6" s="504"/>
      <c r="BN6" s="504"/>
      <c r="BO6" s="504"/>
      <c r="BP6" s="504"/>
      <c r="BQ6" s="43"/>
      <c r="BR6" s="483" t="s">
        <v>35</v>
      </c>
      <c r="BS6" s="484"/>
      <c r="BT6" s="484"/>
      <c r="BU6" s="484"/>
      <c r="BV6" s="484"/>
      <c r="BW6" s="484"/>
      <c r="BX6" s="484"/>
      <c r="BY6" s="484"/>
      <c r="BZ6" s="484"/>
      <c r="CA6" s="484"/>
      <c r="CB6" s="484"/>
      <c r="CC6" s="484"/>
      <c r="CD6" s="484"/>
      <c r="CE6" s="484"/>
      <c r="CF6" s="484"/>
      <c r="CG6" s="484"/>
      <c r="CH6" s="484"/>
      <c r="CI6" s="485"/>
      <c r="CJ6" s="517"/>
      <c r="CK6" s="518"/>
      <c r="CL6" s="518"/>
      <c r="CM6" s="518"/>
      <c r="CN6" s="518"/>
      <c r="CO6" s="518"/>
      <c r="CP6" s="518"/>
      <c r="CQ6" s="518"/>
      <c r="CR6" s="518"/>
      <c r="CS6" s="518"/>
      <c r="CT6" s="518"/>
      <c r="CU6" s="518"/>
      <c r="CV6" s="518"/>
    </row>
    <row r="7" spans="1:100" ht="18" customHeight="1" x14ac:dyDescent="0.2">
      <c r="A7" s="519"/>
      <c r="B7" s="520"/>
      <c r="C7" s="520"/>
      <c r="D7" s="520"/>
      <c r="E7" s="520"/>
      <c r="F7" s="520"/>
      <c r="G7" s="521"/>
      <c r="H7" s="98"/>
      <c r="I7" s="486" t="s">
        <v>36</v>
      </c>
      <c r="J7" s="487"/>
      <c r="K7" s="488" t="str">
        <f>IF(ヘッダ入力!K7="","",ヘッダ入力!K7)</f>
        <v/>
      </c>
      <c r="L7" s="489"/>
      <c r="M7" s="489"/>
      <c r="N7" s="96" t="s">
        <v>37</v>
      </c>
      <c r="O7" s="488" t="str">
        <f>IF(ヘッダ入力!O7="","",ヘッダ入力!O7)</f>
        <v/>
      </c>
      <c r="P7" s="489"/>
      <c r="Q7" s="489"/>
      <c r="R7" s="96" t="s">
        <v>37</v>
      </c>
      <c r="S7" s="488" t="str">
        <f>IF(ヘッダ入力!S7="","",ヘッダ入力!S7)</f>
        <v/>
      </c>
      <c r="T7" s="489"/>
      <c r="U7" s="489"/>
      <c r="V7" s="489"/>
      <c r="W7" s="490" t="s">
        <v>38</v>
      </c>
      <c r="X7" s="490"/>
      <c r="Y7" s="490"/>
      <c r="Z7" s="491" t="str">
        <f>IF(ヘッダ入力!Z7="","",ヘッダ入力!Z7)</f>
        <v/>
      </c>
      <c r="AA7" s="491"/>
      <c r="AB7" s="491"/>
      <c r="AC7" s="491"/>
      <c r="AD7" s="492" t="s">
        <v>39</v>
      </c>
      <c r="AE7" s="493"/>
      <c r="AF7" s="468" t="s">
        <v>40</v>
      </c>
      <c r="AG7" s="469"/>
      <c r="AH7" s="469"/>
      <c r="AI7" s="469"/>
      <c r="AJ7" s="469"/>
      <c r="AK7" s="469"/>
      <c r="AL7" s="469"/>
      <c r="AM7" s="469"/>
      <c r="AN7" s="469"/>
      <c r="AO7" s="469"/>
      <c r="AP7" s="469"/>
      <c r="AQ7" s="469"/>
      <c r="AR7" s="469"/>
      <c r="AS7" s="469"/>
      <c r="AT7" s="469"/>
      <c r="AU7" s="55"/>
      <c r="AV7" s="44"/>
      <c r="AW7" s="494" t="s">
        <v>42</v>
      </c>
      <c r="AX7" s="494"/>
      <c r="AY7" s="494"/>
      <c r="AZ7" s="494"/>
      <c r="BA7" s="494"/>
      <c r="BB7" s="45"/>
      <c r="BC7" s="45"/>
      <c r="BD7" s="46"/>
      <c r="BE7" s="449" t="s">
        <v>43</v>
      </c>
      <c r="BF7" s="450"/>
      <c r="BG7" s="450"/>
      <c r="BH7" s="450"/>
      <c r="BI7" s="451"/>
      <c r="BJ7" s="452" t="s">
        <v>44</v>
      </c>
      <c r="BK7" s="450"/>
      <c r="BL7" s="450"/>
      <c r="BM7" s="450"/>
      <c r="BN7" s="450"/>
      <c r="BO7" s="450"/>
      <c r="BP7" s="450"/>
      <c r="BQ7" s="453"/>
      <c r="BR7" s="454" t="s">
        <v>158</v>
      </c>
      <c r="BS7" s="455"/>
      <c r="BT7" s="455"/>
      <c r="BU7" s="455"/>
      <c r="BV7" s="455"/>
      <c r="BW7" s="455"/>
      <c r="BX7" s="455"/>
      <c r="BY7" s="455"/>
      <c r="BZ7" s="455"/>
      <c r="CA7" s="455"/>
      <c r="CB7" s="455"/>
      <c r="CC7" s="455"/>
      <c r="CD7" s="455"/>
      <c r="CE7" s="455"/>
      <c r="CF7" s="455"/>
      <c r="CG7" s="455"/>
      <c r="CH7" s="455"/>
      <c r="CI7" s="456"/>
      <c r="CJ7" s="460">
        <f>チラシ申込書CSV出力!A2</f>
        <v>43818</v>
      </c>
      <c r="CK7" s="461"/>
      <c r="CL7" s="461"/>
      <c r="CM7" s="461"/>
      <c r="CN7" s="461"/>
      <c r="CO7" s="461"/>
      <c r="CP7" s="461"/>
      <c r="CQ7" s="461"/>
      <c r="CR7" s="461"/>
      <c r="CS7" s="461"/>
      <c r="CT7" s="461"/>
      <c r="CU7" s="461"/>
      <c r="CV7" s="461"/>
    </row>
    <row r="8" spans="1:100" ht="14.25" customHeight="1" thickBot="1" x14ac:dyDescent="0.25">
      <c r="A8" s="522"/>
      <c r="B8" s="523"/>
      <c r="C8" s="523"/>
      <c r="D8" s="523"/>
      <c r="E8" s="523"/>
      <c r="F8" s="523"/>
      <c r="G8" s="524"/>
      <c r="H8" s="98"/>
      <c r="I8" s="462" t="s">
        <v>45</v>
      </c>
      <c r="J8" s="444"/>
      <c r="K8" s="444"/>
      <c r="L8" s="444"/>
      <c r="M8" s="444"/>
      <c r="N8" s="444"/>
      <c r="O8" s="444"/>
      <c r="P8" s="444"/>
      <c r="Q8" s="444"/>
      <c r="R8" s="444"/>
      <c r="S8" s="444"/>
      <c r="T8" s="444"/>
      <c r="U8" s="444"/>
      <c r="V8" s="444"/>
      <c r="W8" s="444"/>
      <c r="X8" s="444"/>
      <c r="Y8" s="444"/>
      <c r="Z8" s="444"/>
      <c r="AA8" s="444"/>
      <c r="AB8" s="444"/>
      <c r="AC8" s="444"/>
      <c r="AD8" s="444"/>
      <c r="AE8" s="463"/>
      <c r="AF8" s="464" t="str">
        <f>IF(A12+AO12=0,"",A12+AO12)</f>
        <v/>
      </c>
      <c r="AG8" s="465"/>
      <c r="AH8" s="465"/>
      <c r="AI8" s="465"/>
      <c r="AJ8" s="465"/>
      <c r="AK8" s="465"/>
      <c r="AL8" s="465"/>
      <c r="AM8" s="465"/>
      <c r="AN8" s="465"/>
      <c r="AO8" s="465"/>
      <c r="AP8" s="444"/>
      <c r="AQ8" s="444"/>
      <c r="AR8" s="444"/>
      <c r="AS8" s="444"/>
      <c r="AT8" s="444"/>
      <c r="AU8" s="463"/>
      <c r="AV8" s="468" t="s">
        <v>46</v>
      </c>
      <c r="AW8" s="469"/>
      <c r="AX8" s="469"/>
      <c r="AY8" s="469"/>
      <c r="AZ8" s="469"/>
      <c r="BA8" s="469"/>
      <c r="BB8" s="469"/>
      <c r="BC8" s="469"/>
      <c r="BD8" s="470"/>
      <c r="BE8" s="471" t="str">
        <f>IF(ヘッダ入力!BE8="","",ヘッダ入力!BE8)</f>
        <v/>
      </c>
      <c r="BF8" s="472"/>
      <c r="BG8" s="472"/>
      <c r="BH8" s="472"/>
      <c r="BI8" s="473"/>
      <c r="BJ8" s="477" t="str">
        <f>IF(ヘッダ入力!BJ8="","",ヘッダ入力!BJ8)</f>
        <v/>
      </c>
      <c r="BK8" s="478"/>
      <c r="BL8" s="478"/>
      <c r="BM8" s="478"/>
      <c r="BN8" s="478"/>
      <c r="BO8" s="478"/>
      <c r="BP8" s="478"/>
      <c r="BQ8" s="479"/>
      <c r="BR8" s="454"/>
      <c r="BS8" s="455"/>
      <c r="BT8" s="455"/>
      <c r="BU8" s="455"/>
      <c r="BV8" s="455"/>
      <c r="BW8" s="455"/>
      <c r="BX8" s="455"/>
      <c r="BY8" s="455"/>
      <c r="BZ8" s="455"/>
      <c r="CA8" s="455"/>
      <c r="CB8" s="455"/>
      <c r="CC8" s="455"/>
      <c r="CD8" s="455"/>
      <c r="CE8" s="455"/>
      <c r="CF8" s="455"/>
      <c r="CG8" s="455"/>
      <c r="CH8" s="455"/>
      <c r="CI8" s="456"/>
      <c r="CJ8" s="98"/>
      <c r="CK8" s="98"/>
      <c r="CL8" s="98"/>
      <c r="CM8" s="98"/>
      <c r="CN8" s="98"/>
      <c r="CO8" s="98"/>
      <c r="CP8" s="98"/>
      <c r="CQ8" s="98"/>
      <c r="CR8" s="98"/>
      <c r="CS8" s="98"/>
      <c r="CT8" s="98"/>
      <c r="CU8" s="98"/>
      <c r="CV8" s="98"/>
    </row>
    <row r="9" spans="1:100" ht="13.8" thickTop="1" x14ac:dyDescent="0.2">
      <c r="A9" s="98"/>
      <c r="B9" s="98"/>
      <c r="C9" s="98"/>
      <c r="D9" s="98"/>
      <c r="E9" s="98"/>
      <c r="F9" s="98"/>
      <c r="G9" s="98"/>
      <c r="H9" s="98"/>
      <c r="I9" s="435" t="str">
        <f>IF(ヘッダ入力!I9="","",ヘッダ入力!I9)</f>
        <v/>
      </c>
      <c r="J9" s="436"/>
      <c r="K9" s="436"/>
      <c r="L9" s="436"/>
      <c r="M9" s="436"/>
      <c r="N9" s="436"/>
      <c r="O9" s="436"/>
      <c r="P9" s="436"/>
      <c r="Q9" s="436"/>
      <c r="R9" s="436"/>
      <c r="S9" s="436"/>
      <c r="T9" s="436"/>
      <c r="U9" s="436"/>
      <c r="V9" s="436"/>
      <c r="W9" s="436"/>
      <c r="X9" s="436"/>
      <c r="Y9" s="436"/>
      <c r="Z9" s="436"/>
      <c r="AA9" s="436"/>
      <c r="AB9" s="436"/>
      <c r="AC9" s="436"/>
      <c r="AD9" s="436"/>
      <c r="AE9" s="437"/>
      <c r="AF9" s="464"/>
      <c r="AG9" s="465"/>
      <c r="AH9" s="465"/>
      <c r="AI9" s="465"/>
      <c r="AJ9" s="465"/>
      <c r="AK9" s="465"/>
      <c r="AL9" s="465"/>
      <c r="AM9" s="465"/>
      <c r="AN9" s="465"/>
      <c r="AO9" s="465"/>
      <c r="AP9" s="441" t="s">
        <v>47</v>
      </c>
      <c r="AQ9" s="442"/>
      <c r="AR9" s="442"/>
      <c r="AS9" s="442"/>
      <c r="AT9" s="442"/>
      <c r="AU9" s="443"/>
      <c r="AV9" s="93"/>
      <c r="AW9" s="444" t="s">
        <v>48</v>
      </c>
      <c r="AX9" s="444"/>
      <c r="AY9" s="444"/>
      <c r="AZ9" s="444"/>
      <c r="BA9" s="444"/>
      <c r="BB9" s="93"/>
      <c r="BC9" s="98"/>
      <c r="BD9" s="98"/>
      <c r="BE9" s="471"/>
      <c r="BF9" s="472"/>
      <c r="BG9" s="472"/>
      <c r="BH9" s="472"/>
      <c r="BI9" s="473"/>
      <c r="BJ9" s="477"/>
      <c r="BK9" s="478"/>
      <c r="BL9" s="478"/>
      <c r="BM9" s="478"/>
      <c r="BN9" s="478"/>
      <c r="BO9" s="478"/>
      <c r="BP9" s="478"/>
      <c r="BQ9" s="479"/>
      <c r="BR9" s="454"/>
      <c r="BS9" s="455"/>
      <c r="BT9" s="455"/>
      <c r="BU9" s="455"/>
      <c r="BV9" s="455"/>
      <c r="BW9" s="455"/>
      <c r="BX9" s="455"/>
      <c r="BY9" s="455"/>
      <c r="BZ9" s="455"/>
      <c r="CA9" s="455"/>
      <c r="CB9" s="455"/>
      <c r="CC9" s="455"/>
      <c r="CD9" s="455"/>
      <c r="CE9" s="455"/>
      <c r="CF9" s="455"/>
      <c r="CG9" s="455"/>
      <c r="CH9" s="455"/>
      <c r="CI9" s="456"/>
      <c r="CJ9" s="98" t="s">
        <v>160</v>
      </c>
      <c r="CK9" s="98"/>
      <c r="CL9" s="98"/>
      <c r="CM9" s="98"/>
      <c r="CN9" s="98"/>
      <c r="CO9" s="98"/>
      <c r="CP9" s="98"/>
      <c r="CQ9" s="98"/>
      <c r="CR9" s="98"/>
      <c r="CS9" s="98"/>
      <c r="CT9" s="98"/>
      <c r="CU9" s="98"/>
      <c r="CV9" s="98"/>
    </row>
    <row r="10" spans="1:100" ht="25.5" customHeight="1" thickBot="1" x14ac:dyDescent="0.25">
      <c r="A10" s="98"/>
      <c r="B10" s="98"/>
      <c r="C10" s="98"/>
      <c r="D10" s="98"/>
      <c r="E10" s="98"/>
      <c r="F10" s="98"/>
      <c r="G10" s="98"/>
      <c r="H10" s="98"/>
      <c r="I10" s="438"/>
      <c r="J10" s="439"/>
      <c r="K10" s="439"/>
      <c r="L10" s="439"/>
      <c r="M10" s="439"/>
      <c r="N10" s="439"/>
      <c r="O10" s="439"/>
      <c r="P10" s="439"/>
      <c r="Q10" s="439"/>
      <c r="R10" s="439"/>
      <c r="S10" s="439"/>
      <c r="T10" s="439"/>
      <c r="U10" s="439"/>
      <c r="V10" s="439"/>
      <c r="W10" s="439"/>
      <c r="X10" s="439"/>
      <c r="Y10" s="439"/>
      <c r="Z10" s="439"/>
      <c r="AA10" s="439"/>
      <c r="AB10" s="439"/>
      <c r="AC10" s="439"/>
      <c r="AD10" s="439"/>
      <c r="AE10" s="440"/>
      <c r="AF10" s="466"/>
      <c r="AG10" s="467"/>
      <c r="AH10" s="467"/>
      <c r="AI10" s="467"/>
      <c r="AJ10" s="467"/>
      <c r="AK10" s="467"/>
      <c r="AL10" s="467"/>
      <c r="AM10" s="467"/>
      <c r="AN10" s="467"/>
      <c r="AO10" s="467"/>
      <c r="AP10" s="445">
        <f>ヘッダ入力!AP10</f>
        <v>0</v>
      </c>
      <c r="AQ10" s="446"/>
      <c r="AR10" s="446"/>
      <c r="AS10" s="446"/>
      <c r="AT10" s="446"/>
      <c r="AU10" s="447"/>
      <c r="AV10" s="47"/>
      <c r="AW10" s="39" t="s">
        <v>51</v>
      </c>
      <c r="AX10" s="39"/>
      <c r="AY10" s="39"/>
      <c r="AZ10" s="47"/>
      <c r="BA10" s="448" t="s">
        <v>52</v>
      </c>
      <c r="BB10" s="448"/>
      <c r="BC10" s="448"/>
      <c r="BD10" s="94"/>
      <c r="BE10" s="474"/>
      <c r="BF10" s="475"/>
      <c r="BG10" s="475"/>
      <c r="BH10" s="475"/>
      <c r="BI10" s="476"/>
      <c r="BJ10" s="480"/>
      <c r="BK10" s="481"/>
      <c r="BL10" s="481"/>
      <c r="BM10" s="481"/>
      <c r="BN10" s="481"/>
      <c r="BO10" s="481"/>
      <c r="BP10" s="481"/>
      <c r="BQ10" s="482"/>
      <c r="BR10" s="457"/>
      <c r="BS10" s="458"/>
      <c r="BT10" s="458"/>
      <c r="BU10" s="458"/>
      <c r="BV10" s="458"/>
      <c r="BW10" s="458"/>
      <c r="BX10" s="458"/>
      <c r="BY10" s="458"/>
      <c r="BZ10" s="458"/>
      <c r="CA10" s="458"/>
      <c r="CB10" s="458"/>
      <c r="CC10" s="458"/>
      <c r="CD10" s="458"/>
      <c r="CE10" s="458"/>
      <c r="CF10" s="458"/>
      <c r="CG10" s="458"/>
      <c r="CH10" s="458"/>
      <c r="CI10" s="459"/>
      <c r="CJ10" s="98"/>
      <c r="CK10" s="98"/>
      <c r="CL10" s="98"/>
      <c r="CM10" s="98"/>
      <c r="CN10" s="98"/>
      <c r="CO10" s="98"/>
      <c r="CP10" s="98"/>
      <c r="CQ10" s="98"/>
      <c r="CR10" s="98"/>
      <c r="CS10" s="98"/>
      <c r="CT10" s="98"/>
      <c r="CU10" s="98"/>
      <c r="CV10" s="98"/>
    </row>
    <row r="11" spans="1:100" ht="8.25" customHeight="1" thickTop="1" thickBot="1" x14ac:dyDescent="0.2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row>
    <row r="12" spans="1:100" ht="21.75" customHeight="1" thickBot="1" x14ac:dyDescent="0.25">
      <c r="A12" s="432">
        <f>IF(AI68="●",AB68,SUMIF(R19,"●",O19)+SUMIF(R23,"●",O23)+SUMIF(R36,"●",O36)+SUMIF(R41,"●",O41)+SUMIF(R52,"●",O52)+SUMIF(R62,"●",O62)+SUMIF(R72,"●",O72)+SUMIF(AL17,"●",AI17)+SUMIF(AL24,"●",AI24)+SUMIF(AL29,"●",AI29)+SUMIF(AL34,"●",AI34)+SUMIF(AL40,"●",AI40)+SUMIF(AL46,"●",AI46)+SUMIF(AL55,"●",AI55)+SUMIF(AL67,"●",AI67)+SUM(R19,R23,R36,R41,R52,R62,R72,AL17,AL24,AL29,AL34,AL40,AL46,AL55,AL67))</f>
        <v>0</v>
      </c>
      <c r="B12" s="433"/>
      <c r="C12" s="433"/>
      <c r="D12" s="433"/>
      <c r="E12" s="433"/>
      <c r="F12" s="433"/>
      <c r="G12" s="433"/>
      <c r="H12" s="433"/>
      <c r="I12" s="433"/>
      <c r="J12" s="433"/>
      <c r="K12" s="434" t="s">
        <v>53</v>
      </c>
      <c r="L12" s="434"/>
      <c r="M12" s="431" t="s">
        <v>493</v>
      </c>
      <c r="N12" s="431"/>
      <c r="O12" s="431"/>
      <c r="P12" s="431"/>
      <c r="Q12" s="431"/>
      <c r="R12" s="431"/>
      <c r="S12" s="431"/>
      <c r="T12" s="431"/>
      <c r="U12" s="431"/>
      <c r="V12" s="431"/>
      <c r="W12" s="431"/>
      <c r="X12" s="431"/>
      <c r="Y12" s="431"/>
      <c r="Z12" s="431"/>
      <c r="AA12" s="431"/>
      <c r="AB12" s="431"/>
      <c r="AC12" s="428">
        <f>IF(AI68="●",98,IF(R19="●",COUNTA(O14:O18),COUNTA(R14:R18))+IF(R23="●",COUNTA(O20:O22),COUNTA(R20:R22))+IF(R36="●",COUNTA(O24:O35),COUNTA(R24:R35))+IF(R41="●",COUNTA(O37:O40),COUNTA(R37:R40))+IF(R52="●",COUNTA(O42:O51),COUNTA(R42:R51))+IF(R62="●",COUNTA(O53:O61),COUNTA(R53:R61))+IF(R72="●",COUNTA(O63:O71),COUNTA(R63:R71))+IF(AL17="●",COUNTA(AI14:AI16),COUNTA(AL14:AL16))+IF(AL24="●",COUNTA(AI18:AI23),COUNTA(AL18:AL23))+IF(AL29="●",COUNTA(AI25:AI28),COUNTA(AL25:AL28))+IF(AL34="●",COUNTA(AI30:AI33),COUNTA(AL30:AL33))+IF(AL40="●",COUNTA(AI35:AI39),COUNTA(AL35:AL39))+IF(AL46="●",COUNTA(AI41:AI45),COUNTA(AL41:AL45))+IF(AL55="●",COUNTA(AI47:AI54),COUNTA(AL47:AL54))+IF(AL67="●",COUNTA(AI56:AI66),COUNTA(AL56:AL66)))</f>
        <v>0</v>
      </c>
      <c r="AD12" s="428"/>
      <c r="AE12" s="428"/>
      <c r="AF12" s="428"/>
      <c r="AG12" s="428"/>
      <c r="AH12" s="428"/>
      <c r="AI12" s="428"/>
      <c r="AJ12" s="428"/>
      <c r="AK12" s="429" t="s">
        <v>54</v>
      </c>
      <c r="AL12" s="429"/>
      <c r="AM12" s="429"/>
      <c r="AN12" s="430"/>
      <c r="AO12" s="432">
        <f>IF(BW68="●",BP68,SUMIF(BF18,"●",BC18)+SUMIF(BF23,"●",BC23)+SUMIF(BF33,"●",BC33)+SUMIF(BF40,"●",BC40)+SUMIF(BF55,"●",BC55)+SUMIF(BF70,"●",BC70)+SUMIF(BZ28,"●",BW28)+SUMIF(BZ40,"●",BW40)+SUMIF(BZ50,"●",BW50)+SUMIF(BZ67,"●",BW67)+SUM(BF18,BF23,BF33,BF40,BF55,BF70,BZ28,BZ40,BZ50,BZ67))</f>
        <v>0</v>
      </c>
      <c r="AP12" s="433"/>
      <c r="AQ12" s="433"/>
      <c r="AR12" s="433"/>
      <c r="AS12" s="433"/>
      <c r="AT12" s="433"/>
      <c r="AU12" s="433"/>
      <c r="AV12" s="433"/>
      <c r="AW12" s="433"/>
      <c r="AX12" s="433"/>
      <c r="AY12" s="434" t="s">
        <v>53</v>
      </c>
      <c r="AZ12" s="434"/>
      <c r="BA12" s="431" t="s">
        <v>494</v>
      </c>
      <c r="BB12" s="431"/>
      <c r="BC12" s="431"/>
      <c r="BD12" s="431"/>
      <c r="BE12" s="431"/>
      <c r="BF12" s="431"/>
      <c r="BG12" s="431"/>
      <c r="BH12" s="431"/>
      <c r="BI12" s="431"/>
      <c r="BJ12" s="431"/>
      <c r="BK12" s="431"/>
      <c r="BL12" s="431"/>
      <c r="BM12" s="431"/>
      <c r="BN12" s="431"/>
      <c r="BO12" s="431"/>
      <c r="BP12" s="431"/>
      <c r="BQ12" s="428">
        <f>IF(BW68="●",101,IF(BF18="●",COUNTA(BC14:BC17),COUNTA(BF14:BF17))+IF(BF23="●",COUNTA(BC19:BC22),COUNTA(BF19:BF22))+IF(BF33="●",COUNTA(BC24:BC32),COUNTA(BF24:BF32))+IF(BF40="●",COUNTA(BC34:BC39),COUNTA(BF34:BF39))+IF(BF55="●",COUNTA(BC41:BC54),COUNTA(BF41:BF54))+IF(BF70="●",COUNTA(BC56:BC69),COUNTA(BF56:BF69))+IF(BZ28="●",COUNTA(BW14:BW27),COUNTA(BZ14:BZ27))+IF(BZ40="●",COUNTA(BW29:BW39),COUNTA(BZ29:BZ39))+IF(BZ50="●",COUNTA(BW41:BW49),COUNTA(BZ41:BZ49))+IF(BZ67="●",COUNTA(BW51:BW66),COUNTA(BZ51:BZ66)))</f>
        <v>0</v>
      </c>
      <c r="BR12" s="428"/>
      <c r="BS12" s="428"/>
      <c r="BT12" s="428"/>
      <c r="BU12" s="428"/>
      <c r="BV12" s="428"/>
      <c r="BW12" s="428"/>
      <c r="BX12" s="428"/>
      <c r="BY12" s="429" t="s">
        <v>54</v>
      </c>
      <c r="BZ12" s="429"/>
      <c r="CA12" s="429"/>
      <c r="CB12" s="430"/>
    </row>
    <row r="13" spans="1:100" ht="14.25" customHeight="1" thickBot="1" x14ac:dyDescent="0.25">
      <c r="A13" s="421" t="s">
        <v>164</v>
      </c>
      <c r="B13" s="422"/>
      <c r="C13" s="423"/>
      <c r="D13" s="424" t="s">
        <v>55</v>
      </c>
      <c r="E13" s="422"/>
      <c r="F13" s="422"/>
      <c r="G13" s="422"/>
      <c r="H13" s="422"/>
      <c r="I13" s="422"/>
      <c r="J13" s="422"/>
      <c r="K13" s="422"/>
      <c r="L13" s="422"/>
      <c r="M13" s="422"/>
      <c r="N13" s="423"/>
      <c r="O13" s="425" t="s">
        <v>165</v>
      </c>
      <c r="P13" s="425"/>
      <c r="Q13" s="425"/>
      <c r="R13" s="426" t="s">
        <v>56</v>
      </c>
      <c r="S13" s="426"/>
      <c r="T13" s="427"/>
      <c r="U13" s="421" t="s">
        <v>164</v>
      </c>
      <c r="V13" s="422"/>
      <c r="W13" s="423"/>
      <c r="X13" s="424" t="s">
        <v>55</v>
      </c>
      <c r="Y13" s="422"/>
      <c r="Z13" s="422"/>
      <c r="AA13" s="422"/>
      <c r="AB13" s="422"/>
      <c r="AC13" s="422"/>
      <c r="AD13" s="422"/>
      <c r="AE13" s="422"/>
      <c r="AF13" s="422"/>
      <c r="AG13" s="422"/>
      <c r="AH13" s="423"/>
      <c r="AI13" s="425" t="s">
        <v>165</v>
      </c>
      <c r="AJ13" s="425"/>
      <c r="AK13" s="425"/>
      <c r="AL13" s="426" t="s">
        <v>56</v>
      </c>
      <c r="AM13" s="426"/>
      <c r="AN13" s="427"/>
      <c r="AO13" s="421" t="s">
        <v>164</v>
      </c>
      <c r="AP13" s="422"/>
      <c r="AQ13" s="423"/>
      <c r="AR13" s="424" t="s">
        <v>55</v>
      </c>
      <c r="AS13" s="422"/>
      <c r="AT13" s="422"/>
      <c r="AU13" s="422"/>
      <c r="AV13" s="422"/>
      <c r="AW13" s="422"/>
      <c r="AX13" s="422"/>
      <c r="AY13" s="422"/>
      <c r="AZ13" s="422"/>
      <c r="BA13" s="422"/>
      <c r="BB13" s="423"/>
      <c r="BC13" s="425" t="s">
        <v>165</v>
      </c>
      <c r="BD13" s="425"/>
      <c r="BE13" s="425"/>
      <c r="BF13" s="426" t="s">
        <v>56</v>
      </c>
      <c r="BG13" s="426"/>
      <c r="BH13" s="427"/>
      <c r="BI13" s="421" t="s">
        <v>164</v>
      </c>
      <c r="BJ13" s="422"/>
      <c r="BK13" s="423"/>
      <c r="BL13" s="424" t="s">
        <v>55</v>
      </c>
      <c r="BM13" s="422"/>
      <c r="BN13" s="422"/>
      <c r="BO13" s="422"/>
      <c r="BP13" s="422"/>
      <c r="BQ13" s="422"/>
      <c r="BR13" s="422"/>
      <c r="BS13" s="422"/>
      <c r="BT13" s="422"/>
      <c r="BU13" s="422"/>
      <c r="BV13" s="423"/>
      <c r="BW13" s="425" t="s">
        <v>165</v>
      </c>
      <c r="BX13" s="425"/>
      <c r="BY13" s="425"/>
      <c r="BZ13" s="426" t="s">
        <v>56</v>
      </c>
      <c r="CA13" s="426"/>
      <c r="CB13" s="427"/>
    </row>
    <row r="14" spans="1:100" ht="12.75" customHeight="1" x14ac:dyDescent="0.2">
      <c r="A14" s="293">
        <v>313001</v>
      </c>
      <c r="B14" s="294"/>
      <c r="C14" s="295"/>
      <c r="D14" s="296" t="s">
        <v>495</v>
      </c>
      <c r="E14" s="297"/>
      <c r="F14" s="297"/>
      <c r="G14" s="297"/>
      <c r="H14" s="297"/>
      <c r="I14" s="297"/>
      <c r="J14" s="297"/>
      <c r="K14" s="297"/>
      <c r="L14" s="297"/>
      <c r="M14" s="297"/>
      <c r="N14" s="321"/>
      <c r="O14" s="298">
        <v>650</v>
      </c>
      <c r="P14" s="299"/>
      <c r="Q14" s="299"/>
      <c r="R14" s="300"/>
      <c r="S14" s="299"/>
      <c r="T14" s="301"/>
      <c r="U14" s="293">
        <v>313054</v>
      </c>
      <c r="V14" s="294"/>
      <c r="W14" s="295"/>
      <c r="X14" s="296" t="s">
        <v>496</v>
      </c>
      <c r="Y14" s="297"/>
      <c r="Z14" s="297"/>
      <c r="AA14" s="297"/>
      <c r="AB14" s="297"/>
      <c r="AC14" s="297"/>
      <c r="AD14" s="297"/>
      <c r="AE14" s="297"/>
      <c r="AF14" s="297"/>
      <c r="AG14" s="297"/>
      <c r="AH14" s="321"/>
      <c r="AI14" s="298">
        <v>450</v>
      </c>
      <c r="AJ14" s="299"/>
      <c r="AK14" s="299"/>
      <c r="AL14" s="300"/>
      <c r="AM14" s="299"/>
      <c r="AN14" s="301"/>
      <c r="AO14" s="293">
        <v>314001</v>
      </c>
      <c r="AP14" s="294"/>
      <c r="AQ14" s="295"/>
      <c r="AR14" s="296" t="s">
        <v>497</v>
      </c>
      <c r="AS14" s="297"/>
      <c r="AT14" s="297"/>
      <c r="AU14" s="297"/>
      <c r="AV14" s="297"/>
      <c r="AW14" s="297"/>
      <c r="AX14" s="297"/>
      <c r="AY14" s="297"/>
      <c r="AZ14" s="297"/>
      <c r="BA14" s="297"/>
      <c r="BB14" s="321"/>
      <c r="BC14" s="298">
        <v>560</v>
      </c>
      <c r="BD14" s="299"/>
      <c r="BE14" s="299"/>
      <c r="BF14" s="300"/>
      <c r="BG14" s="299"/>
      <c r="BH14" s="301"/>
      <c r="BI14" s="293">
        <v>314051</v>
      </c>
      <c r="BJ14" s="294"/>
      <c r="BK14" s="295"/>
      <c r="BL14" s="296" t="s">
        <v>498</v>
      </c>
      <c r="BM14" s="297"/>
      <c r="BN14" s="297"/>
      <c r="BO14" s="297"/>
      <c r="BP14" s="297"/>
      <c r="BQ14" s="297"/>
      <c r="BR14" s="297"/>
      <c r="BS14" s="297"/>
      <c r="BT14" s="297"/>
      <c r="BU14" s="297"/>
      <c r="BV14" s="321"/>
      <c r="BW14" s="298">
        <v>165</v>
      </c>
      <c r="BX14" s="299"/>
      <c r="BY14" s="299"/>
      <c r="BZ14" s="300"/>
      <c r="CA14" s="299"/>
      <c r="CB14" s="301"/>
    </row>
    <row r="15" spans="1:100" ht="12.75" customHeight="1" x14ac:dyDescent="0.2">
      <c r="A15" s="293">
        <v>313002</v>
      </c>
      <c r="B15" s="294"/>
      <c r="C15" s="295"/>
      <c r="D15" s="296" t="s">
        <v>499</v>
      </c>
      <c r="E15" s="297"/>
      <c r="F15" s="297"/>
      <c r="G15" s="297"/>
      <c r="H15" s="297"/>
      <c r="I15" s="297"/>
      <c r="J15" s="297"/>
      <c r="K15" s="297"/>
      <c r="L15" s="297"/>
      <c r="M15" s="297"/>
      <c r="N15" s="321"/>
      <c r="O15" s="298">
        <v>500</v>
      </c>
      <c r="P15" s="299"/>
      <c r="Q15" s="299"/>
      <c r="R15" s="300"/>
      <c r="S15" s="299"/>
      <c r="T15" s="301"/>
      <c r="U15" s="293">
        <v>313055</v>
      </c>
      <c r="V15" s="294"/>
      <c r="W15" s="295"/>
      <c r="X15" s="296" t="s">
        <v>500</v>
      </c>
      <c r="Y15" s="297"/>
      <c r="Z15" s="297"/>
      <c r="AA15" s="297"/>
      <c r="AB15" s="297"/>
      <c r="AC15" s="297"/>
      <c r="AD15" s="297"/>
      <c r="AE15" s="297"/>
      <c r="AF15" s="297"/>
      <c r="AG15" s="297"/>
      <c r="AH15" s="321"/>
      <c r="AI15" s="298">
        <v>470</v>
      </c>
      <c r="AJ15" s="299"/>
      <c r="AK15" s="299"/>
      <c r="AL15" s="300"/>
      <c r="AM15" s="299"/>
      <c r="AN15" s="301"/>
      <c r="AO15" s="293">
        <v>314002</v>
      </c>
      <c r="AP15" s="294"/>
      <c r="AQ15" s="295"/>
      <c r="AR15" s="296" t="s">
        <v>501</v>
      </c>
      <c r="AS15" s="297"/>
      <c r="AT15" s="297"/>
      <c r="AU15" s="297"/>
      <c r="AV15" s="297"/>
      <c r="AW15" s="297"/>
      <c r="AX15" s="297"/>
      <c r="AY15" s="297"/>
      <c r="AZ15" s="297"/>
      <c r="BA15" s="297"/>
      <c r="BB15" s="321"/>
      <c r="BC15" s="298">
        <v>450</v>
      </c>
      <c r="BD15" s="299"/>
      <c r="BE15" s="299"/>
      <c r="BF15" s="300"/>
      <c r="BG15" s="299"/>
      <c r="BH15" s="301"/>
      <c r="BI15" s="293">
        <v>314052</v>
      </c>
      <c r="BJ15" s="294"/>
      <c r="BK15" s="295"/>
      <c r="BL15" s="296" t="s">
        <v>502</v>
      </c>
      <c r="BM15" s="297"/>
      <c r="BN15" s="297"/>
      <c r="BO15" s="297"/>
      <c r="BP15" s="297"/>
      <c r="BQ15" s="297"/>
      <c r="BR15" s="297"/>
      <c r="BS15" s="297"/>
      <c r="BT15" s="297"/>
      <c r="BU15" s="297"/>
      <c r="BV15" s="321"/>
      <c r="BW15" s="298">
        <v>50</v>
      </c>
      <c r="BX15" s="299"/>
      <c r="BY15" s="299"/>
      <c r="BZ15" s="300"/>
      <c r="CA15" s="299"/>
      <c r="CB15" s="301"/>
    </row>
    <row r="16" spans="1:100" ht="12.75" customHeight="1" x14ac:dyDescent="0.2">
      <c r="A16" s="293">
        <v>313003</v>
      </c>
      <c r="B16" s="294"/>
      <c r="C16" s="295"/>
      <c r="D16" s="296" t="s">
        <v>503</v>
      </c>
      <c r="E16" s="297"/>
      <c r="F16" s="297"/>
      <c r="G16" s="297"/>
      <c r="H16" s="297"/>
      <c r="I16" s="297"/>
      <c r="J16" s="297"/>
      <c r="K16" s="297"/>
      <c r="L16" s="297"/>
      <c r="M16" s="297"/>
      <c r="N16" s="321"/>
      <c r="O16" s="298">
        <v>710</v>
      </c>
      <c r="P16" s="299"/>
      <c r="Q16" s="299"/>
      <c r="R16" s="300"/>
      <c r="S16" s="299"/>
      <c r="T16" s="301"/>
      <c r="U16" s="293">
        <v>313056</v>
      </c>
      <c r="V16" s="294"/>
      <c r="W16" s="295"/>
      <c r="X16" s="296" t="s">
        <v>504</v>
      </c>
      <c r="Y16" s="297"/>
      <c r="Z16" s="297"/>
      <c r="AA16" s="297"/>
      <c r="AB16" s="297"/>
      <c r="AC16" s="297"/>
      <c r="AD16" s="297"/>
      <c r="AE16" s="297"/>
      <c r="AF16" s="297"/>
      <c r="AG16" s="297"/>
      <c r="AH16" s="321"/>
      <c r="AI16" s="298">
        <v>500</v>
      </c>
      <c r="AJ16" s="299"/>
      <c r="AK16" s="299"/>
      <c r="AL16" s="300"/>
      <c r="AM16" s="299"/>
      <c r="AN16" s="301"/>
      <c r="AO16" s="293">
        <v>314003</v>
      </c>
      <c r="AP16" s="294"/>
      <c r="AQ16" s="295"/>
      <c r="AR16" s="296" t="s">
        <v>505</v>
      </c>
      <c r="AS16" s="297"/>
      <c r="AT16" s="297"/>
      <c r="AU16" s="297"/>
      <c r="AV16" s="297"/>
      <c r="AW16" s="297"/>
      <c r="AX16" s="297"/>
      <c r="AY16" s="297"/>
      <c r="AZ16" s="297"/>
      <c r="BA16" s="297"/>
      <c r="BB16" s="321"/>
      <c r="BC16" s="298">
        <v>980</v>
      </c>
      <c r="BD16" s="299"/>
      <c r="BE16" s="299"/>
      <c r="BF16" s="300"/>
      <c r="BG16" s="299"/>
      <c r="BH16" s="301"/>
      <c r="BI16" s="293">
        <v>314053</v>
      </c>
      <c r="BJ16" s="294"/>
      <c r="BK16" s="295"/>
      <c r="BL16" s="296" t="s">
        <v>506</v>
      </c>
      <c r="BM16" s="297"/>
      <c r="BN16" s="297"/>
      <c r="BO16" s="297"/>
      <c r="BP16" s="297"/>
      <c r="BQ16" s="297"/>
      <c r="BR16" s="297"/>
      <c r="BS16" s="297"/>
      <c r="BT16" s="297"/>
      <c r="BU16" s="297"/>
      <c r="BV16" s="321"/>
      <c r="BW16" s="298">
        <v>140</v>
      </c>
      <c r="BX16" s="299"/>
      <c r="BY16" s="299"/>
      <c r="BZ16" s="300"/>
      <c r="CA16" s="299"/>
      <c r="CB16" s="301"/>
    </row>
    <row r="17" spans="1:88" ht="12.75" customHeight="1" x14ac:dyDescent="0.2">
      <c r="A17" s="293">
        <v>313004</v>
      </c>
      <c r="B17" s="294"/>
      <c r="C17" s="295"/>
      <c r="D17" s="296" t="s">
        <v>507</v>
      </c>
      <c r="E17" s="297"/>
      <c r="F17" s="297"/>
      <c r="G17" s="297"/>
      <c r="H17" s="297"/>
      <c r="I17" s="297"/>
      <c r="J17" s="297"/>
      <c r="K17" s="297"/>
      <c r="L17" s="297"/>
      <c r="M17" s="297"/>
      <c r="N17" s="321"/>
      <c r="O17" s="298">
        <v>450</v>
      </c>
      <c r="P17" s="299"/>
      <c r="Q17" s="299"/>
      <c r="R17" s="300"/>
      <c r="S17" s="299"/>
      <c r="T17" s="301"/>
      <c r="U17" s="376" t="s">
        <v>508</v>
      </c>
      <c r="V17" s="377"/>
      <c r="W17" s="377"/>
      <c r="X17" s="377"/>
      <c r="Y17" s="377"/>
      <c r="Z17" s="377"/>
      <c r="AA17" s="377"/>
      <c r="AB17" s="377"/>
      <c r="AC17" s="377"/>
      <c r="AD17" s="377"/>
      <c r="AE17" s="377"/>
      <c r="AF17" s="377"/>
      <c r="AG17" s="377"/>
      <c r="AH17" s="378"/>
      <c r="AI17" s="356">
        <f>SUM(AI14:AK16)</f>
        <v>1420</v>
      </c>
      <c r="AJ17" s="357"/>
      <c r="AK17" s="358"/>
      <c r="AL17" s="359" t="str">
        <f>IF(COUNTA(AL14:AL16)=0,"",SUMIF(AL14:AL16,"●",AI14:AI16)+SUM(AL14:AL16))</f>
        <v/>
      </c>
      <c r="AM17" s="357"/>
      <c r="AN17" s="358"/>
      <c r="AO17" s="293">
        <v>314004</v>
      </c>
      <c r="AP17" s="294"/>
      <c r="AQ17" s="295"/>
      <c r="AR17" s="296" t="s">
        <v>509</v>
      </c>
      <c r="AS17" s="297"/>
      <c r="AT17" s="297"/>
      <c r="AU17" s="297"/>
      <c r="AV17" s="297"/>
      <c r="AW17" s="297"/>
      <c r="AX17" s="297"/>
      <c r="AY17" s="297"/>
      <c r="AZ17" s="297"/>
      <c r="BA17" s="297"/>
      <c r="BB17" s="321"/>
      <c r="BC17" s="298">
        <v>300</v>
      </c>
      <c r="BD17" s="299"/>
      <c r="BE17" s="299"/>
      <c r="BF17" s="300"/>
      <c r="BG17" s="299"/>
      <c r="BH17" s="301"/>
      <c r="BI17" s="293">
        <v>314054</v>
      </c>
      <c r="BJ17" s="294"/>
      <c r="BK17" s="295"/>
      <c r="BL17" s="296" t="s">
        <v>510</v>
      </c>
      <c r="BM17" s="297"/>
      <c r="BN17" s="297"/>
      <c r="BO17" s="297"/>
      <c r="BP17" s="297"/>
      <c r="BQ17" s="297"/>
      <c r="BR17" s="297"/>
      <c r="BS17" s="297"/>
      <c r="BT17" s="297"/>
      <c r="BU17" s="297"/>
      <c r="BV17" s="321"/>
      <c r="BW17" s="298">
        <v>84</v>
      </c>
      <c r="BX17" s="299"/>
      <c r="BY17" s="299"/>
      <c r="BZ17" s="300"/>
      <c r="CA17" s="299"/>
      <c r="CB17" s="301"/>
    </row>
    <row r="18" spans="1:88" ht="12.75" customHeight="1" x14ac:dyDescent="0.2">
      <c r="A18" s="293">
        <v>313005</v>
      </c>
      <c r="B18" s="294"/>
      <c r="C18" s="295"/>
      <c r="D18" s="296" t="s">
        <v>511</v>
      </c>
      <c r="E18" s="297"/>
      <c r="F18" s="297"/>
      <c r="G18" s="297"/>
      <c r="H18" s="297"/>
      <c r="I18" s="297"/>
      <c r="J18" s="297"/>
      <c r="K18" s="297"/>
      <c r="L18" s="297"/>
      <c r="M18" s="297"/>
      <c r="N18" s="321"/>
      <c r="O18" s="298">
        <v>370</v>
      </c>
      <c r="P18" s="299"/>
      <c r="Q18" s="299"/>
      <c r="R18" s="300"/>
      <c r="S18" s="299"/>
      <c r="T18" s="301"/>
      <c r="U18" s="293">
        <v>313057</v>
      </c>
      <c r="V18" s="294"/>
      <c r="W18" s="295"/>
      <c r="X18" s="296" t="s">
        <v>512</v>
      </c>
      <c r="Y18" s="297"/>
      <c r="Z18" s="297"/>
      <c r="AA18" s="297"/>
      <c r="AB18" s="297"/>
      <c r="AC18" s="297"/>
      <c r="AD18" s="297"/>
      <c r="AE18" s="297"/>
      <c r="AF18" s="297"/>
      <c r="AG18" s="297"/>
      <c r="AH18" s="321"/>
      <c r="AI18" s="298">
        <v>670</v>
      </c>
      <c r="AJ18" s="299"/>
      <c r="AK18" s="299"/>
      <c r="AL18" s="300"/>
      <c r="AM18" s="299"/>
      <c r="AN18" s="301"/>
      <c r="AO18" s="419" t="s">
        <v>513</v>
      </c>
      <c r="AP18" s="377"/>
      <c r="AQ18" s="377"/>
      <c r="AR18" s="377"/>
      <c r="AS18" s="377"/>
      <c r="AT18" s="377"/>
      <c r="AU18" s="377"/>
      <c r="AV18" s="377"/>
      <c r="AW18" s="377"/>
      <c r="AX18" s="377"/>
      <c r="AY18" s="377"/>
      <c r="AZ18" s="377"/>
      <c r="BA18" s="377"/>
      <c r="BB18" s="378"/>
      <c r="BC18" s="356">
        <f>SUM(BC14:BE17)</f>
        <v>2290</v>
      </c>
      <c r="BD18" s="357"/>
      <c r="BE18" s="358"/>
      <c r="BF18" s="359" t="str">
        <f>IF(COUNTA(BF14:BF17)=0,"",SUMIF(BF14:BF17,"●",BC14:BC17)+SUM(BF14:BF17))</f>
        <v/>
      </c>
      <c r="BG18" s="357"/>
      <c r="BH18" s="358"/>
      <c r="BI18" s="293">
        <v>314055</v>
      </c>
      <c r="BJ18" s="294"/>
      <c r="BK18" s="295"/>
      <c r="BL18" s="296" t="s">
        <v>514</v>
      </c>
      <c r="BM18" s="297"/>
      <c r="BN18" s="297"/>
      <c r="BO18" s="297"/>
      <c r="BP18" s="297"/>
      <c r="BQ18" s="297"/>
      <c r="BR18" s="297"/>
      <c r="BS18" s="297"/>
      <c r="BT18" s="297"/>
      <c r="BU18" s="297"/>
      <c r="BV18" s="321"/>
      <c r="BW18" s="298">
        <v>600</v>
      </c>
      <c r="BX18" s="299"/>
      <c r="BY18" s="299"/>
      <c r="BZ18" s="300"/>
      <c r="CA18" s="299"/>
      <c r="CB18" s="301"/>
    </row>
    <row r="19" spans="1:88" ht="12.75" customHeight="1" x14ac:dyDescent="0.2">
      <c r="A19" s="376" t="s">
        <v>515</v>
      </c>
      <c r="B19" s="377"/>
      <c r="C19" s="377"/>
      <c r="D19" s="377"/>
      <c r="E19" s="377"/>
      <c r="F19" s="377"/>
      <c r="G19" s="377"/>
      <c r="H19" s="377"/>
      <c r="I19" s="377"/>
      <c r="J19" s="377"/>
      <c r="K19" s="377"/>
      <c r="L19" s="377"/>
      <c r="M19" s="377"/>
      <c r="N19" s="378"/>
      <c r="O19" s="356">
        <f>SUM(O14:Q18)</f>
        <v>2680</v>
      </c>
      <c r="P19" s="357"/>
      <c r="Q19" s="358"/>
      <c r="R19" s="359" t="str">
        <f>IF(COUNTA(R14:R18)=0,"",SUMIF(R14:R18,"●",O14:O18)+SUM(R14:R18))</f>
        <v/>
      </c>
      <c r="S19" s="357"/>
      <c r="T19" s="358"/>
      <c r="U19" s="293">
        <v>313058</v>
      </c>
      <c r="V19" s="294"/>
      <c r="W19" s="295"/>
      <c r="X19" s="296" t="s">
        <v>516</v>
      </c>
      <c r="Y19" s="297"/>
      <c r="Z19" s="297"/>
      <c r="AA19" s="297"/>
      <c r="AB19" s="297"/>
      <c r="AC19" s="297"/>
      <c r="AD19" s="297"/>
      <c r="AE19" s="297"/>
      <c r="AF19" s="297"/>
      <c r="AG19" s="297"/>
      <c r="AH19" s="321"/>
      <c r="AI19" s="298">
        <v>950</v>
      </c>
      <c r="AJ19" s="299"/>
      <c r="AK19" s="299"/>
      <c r="AL19" s="300"/>
      <c r="AM19" s="299"/>
      <c r="AN19" s="301"/>
      <c r="AO19" s="293">
        <v>314005</v>
      </c>
      <c r="AP19" s="294"/>
      <c r="AQ19" s="295"/>
      <c r="AR19" s="296" t="s">
        <v>517</v>
      </c>
      <c r="AS19" s="297"/>
      <c r="AT19" s="297"/>
      <c r="AU19" s="297"/>
      <c r="AV19" s="297"/>
      <c r="AW19" s="297"/>
      <c r="AX19" s="297"/>
      <c r="AY19" s="297"/>
      <c r="AZ19" s="297"/>
      <c r="BA19" s="297"/>
      <c r="BB19" s="321"/>
      <c r="BC19" s="298">
        <v>400</v>
      </c>
      <c r="BD19" s="299"/>
      <c r="BE19" s="299"/>
      <c r="BF19" s="300"/>
      <c r="BG19" s="299"/>
      <c r="BH19" s="301"/>
      <c r="BI19" s="293">
        <v>314056</v>
      </c>
      <c r="BJ19" s="294"/>
      <c r="BK19" s="295"/>
      <c r="BL19" s="296" t="s">
        <v>518</v>
      </c>
      <c r="BM19" s="297"/>
      <c r="BN19" s="297"/>
      <c r="BO19" s="297"/>
      <c r="BP19" s="297"/>
      <c r="BQ19" s="297"/>
      <c r="BR19" s="297"/>
      <c r="BS19" s="297"/>
      <c r="BT19" s="297"/>
      <c r="BU19" s="297"/>
      <c r="BV19" s="321"/>
      <c r="BW19" s="298">
        <v>280</v>
      </c>
      <c r="BX19" s="299"/>
      <c r="BY19" s="299"/>
      <c r="BZ19" s="300"/>
      <c r="CA19" s="299"/>
      <c r="CB19" s="301"/>
    </row>
    <row r="20" spans="1:88" ht="12.75" customHeight="1" x14ac:dyDescent="0.2">
      <c r="A20" s="293">
        <v>313007</v>
      </c>
      <c r="B20" s="294"/>
      <c r="C20" s="295"/>
      <c r="D20" s="296" t="s">
        <v>519</v>
      </c>
      <c r="E20" s="297"/>
      <c r="F20" s="297"/>
      <c r="G20" s="297"/>
      <c r="H20" s="297"/>
      <c r="I20" s="297"/>
      <c r="J20" s="297"/>
      <c r="K20" s="297"/>
      <c r="L20" s="297"/>
      <c r="M20" s="297"/>
      <c r="N20" s="321"/>
      <c r="O20" s="298">
        <v>500</v>
      </c>
      <c r="P20" s="299"/>
      <c r="Q20" s="299"/>
      <c r="R20" s="300"/>
      <c r="S20" s="299"/>
      <c r="T20" s="301"/>
      <c r="U20" s="293">
        <v>313059</v>
      </c>
      <c r="V20" s="294"/>
      <c r="W20" s="295"/>
      <c r="X20" s="296" t="s">
        <v>520</v>
      </c>
      <c r="Y20" s="297"/>
      <c r="Z20" s="297"/>
      <c r="AA20" s="297"/>
      <c r="AB20" s="297"/>
      <c r="AC20" s="297"/>
      <c r="AD20" s="297"/>
      <c r="AE20" s="297"/>
      <c r="AF20" s="297"/>
      <c r="AG20" s="297"/>
      <c r="AH20" s="321"/>
      <c r="AI20" s="298">
        <v>550</v>
      </c>
      <c r="AJ20" s="299"/>
      <c r="AK20" s="299"/>
      <c r="AL20" s="300"/>
      <c r="AM20" s="299"/>
      <c r="AN20" s="301"/>
      <c r="AO20" s="293">
        <v>314006</v>
      </c>
      <c r="AP20" s="294"/>
      <c r="AQ20" s="295"/>
      <c r="AR20" s="296" t="s">
        <v>521</v>
      </c>
      <c r="AS20" s="297"/>
      <c r="AT20" s="297"/>
      <c r="AU20" s="297"/>
      <c r="AV20" s="297"/>
      <c r="AW20" s="297"/>
      <c r="AX20" s="297"/>
      <c r="AY20" s="297"/>
      <c r="AZ20" s="297"/>
      <c r="BA20" s="297"/>
      <c r="BB20" s="321"/>
      <c r="BC20" s="298">
        <v>410</v>
      </c>
      <c r="BD20" s="299"/>
      <c r="BE20" s="299"/>
      <c r="BF20" s="300"/>
      <c r="BG20" s="299"/>
      <c r="BH20" s="301"/>
      <c r="BI20" s="420">
        <v>314057</v>
      </c>
      <c r="BJ20" s="294"/>
      <c r="BK20" s="295"/>
      <c r="BL20" s="296" t="s">
        <v>522</v>
      </c>
      <c r="BM20" s="297"/>
      <c r="BN20" s="297"/>
      <c r="BO20" s="297"/>
      <c r="BP20" s="297"/>
      <c r="BQ20" s="297"/>
      <c r="BR20" s="297"/>
      <c r="BS20" s="297"/>
      <c r="BT20" s="297"/>
      <c r="BU20" s="297"/>
      <c r="BV20" s="321"/>
      <c r="BW20" s="298">
        <v>600</v>
      </c>
      <c r="BX20" s="299"/>
      <c r="BY20" s="299"/>
      <c r="BZ20" s="300"/>
      <c r="CA20" s="299"/>
      <c r="CB20" s="301"/>
    </row>
    <row r="21" spans="1:88" ht="12.75" customHeight="1" x14ac:dyDescent="0.2">
      <c r="A21" s="293">
        <v>313008</v>
      </c>
      <c r="B21" s="294"/>
      <c r="C21" s="295"/>
      <c r="D21" s="296" t="s">
        <v>523</v>
      </c>
      <c r="E21" s="297"/>
      <c r="F21" s="297"/>
      <c r="G21" s="297"/>
      <c r="H21" s="297"/>
      <c r="I21" s="297"/>
      <c r="J21" s="297"/>
      <c r="K21" s="297"/>
      <c r="L21" s="297"/>
      <c r="M21" s="297"/>
      <c r="N21" s="321"/>
      <c r="O21" s="298">
        <v>700</v>
      </c>
      <c r="P21" s="299"/>
      <c r="Q21" s="299"/>
      <c r="R21" s="300"/>
      <c r="S21" s="299"/>
      <c r="T21" s="301"/>
      <c r="U21" s="293">
        <v>313060</v>
      </c>
      <c r="V21" s="294"/>
      <c r="W21" s="295"/>
      <c r="X21" s="296" t="s">
        <v>524</v>
      </c>
      <c r="Y21" s="297"/>
      <c r="Z21" s="297"/>
      <c r="AA21" s="297"/>
      <c r="AB21" s="297"/>
      <c r="AC21" s="297"/>
      <c r="AD21" s="297"/>
      <c r="AE21" s="297"/>
      <c r="AF21" s="297"/>
      <c r="AG21" s="297"/>
      <c r="AH21" s="321"/>
      <c r="AI21" s="298">
        <v>550</v>
      </c>
      <c r="AJ21" s="299"/>
      <c r="AK21" s="299"/>
      <c r="AL21" s="300"/>
      <c r="AM21" s="299"/>
      <c r="AN21" s="301"/>
      <c r="AO21" s="293">
        <v>314007</v>
      </c>
      <c r="AP21" s="294"/>
      <c r="AQ21" s="295"/>
      <c r="AR21" s="296" t="s">
        <v>525</v>
      </c>
      <c r="AS21" s="297"/>
      <c r="AT21" s="297"/>
      <c r="AU21" s="297"/>
      <c r="AV21" s="297"/>
      <c r="AW21" s="297"/>
      <c r="AX21" s="297"/>
      <c r="AY21" s="297"/>
      <c r="AZ21" s="297"/>
      <c r="BA21" s="297"/>
      <c r="BB21" s="321"/>
      <c r="BC21" s="298">
        <v>500</v>
      </c>
      <c r="BD21" s="299"/>
      <c r="BE21" s="299"/>
      <c r="BF21" s="300"/>
      <c r="BG21" s="299"/>
      <c r="BH21" s="301"/>
      <c r="BI21" s="420">
        <v>314058</v>
      </c>
      <c r="BJ21" s="294"/>
      <c r="BK21" s="295"/>
      <c r="BL21" s="296" t="s">
        <v>526</v>
      </c>
      <c r="BM21" s="297"/>
      <c r="BN21" s="297"/>
      <c r="BO21" s="297"/>
      <c r="BP21" s="297"/>
      <c r="BQ21" s="297"/>
      <c r="BR21" s="297"/>
      <c r="BS21" s="297"/>
      <c r="BT21" s="297"/>
      <c r="BU21" s="297"/>
      <c r="BV21" s="321"/>
      <c r="BW21" s="298">
        <v>1380</v>
      </c>
      <c r="BX21" s="299"/>
      <c r="BY21" s="299"/>
      <c r="BZ21" s="300"/>
      <c r="CA21" s="299"/>
      <c r="CB21" s="301"/>
    </row>
    <row r="22" spans="1:88" ht="12.75" customHeight="1" x14ac:dyDescent="0.2">
      <c r="A22" s="293">
        <v>313009</v>
      </c>
      <c r="B22" s="294"/>
      <c r="C22" s="295"/>
      <c r="D22" s="296" t="s">
        <v>527</v>
      </c>
      <c r="E22" s="297"/>
      <c r="F22" s="297"/>
      <c r="G22" s="297"/>
      <c r="H22" s="297"/>
      <c r="I22" s="297"/>
      <c r="J22" s="297"/>
      <c r="K22" s="297"/>
      <c r="L22" s="297"/>
      <c r="M22" s="297"/>
      <c r="N22" s="321"/>
      <c r="O22" s="298">
        <v>240</v>
      </c>
      <c r="P22" s="299"/>
      <c r="Q22" s="299"/>
      <c r="R22" s="300"/>
      <c r="S22" s="299"/>
      <c r="T22" s="301"/>
      <c r="U22" s="293">
        <v>313061</v>
      </c>
      <c r="V22" s="294"/>
      <c r="W22" s="295"/>
      <c r="X22" s="296" t="s">
        <v>528</v>
      </c>
      <c r="Y22" s="297"/>
      <c r="Z22" s="297"/>
      <c r="AA22" s="297"/>
      <c r="AB22" s="297"/>
      <c r="AC22" s="297"/>
      <c r="AD22" s="297"/>
      <c r="AE22" s="297"/>
      <c r="AF22" s="297"/>
      <c r="AG22" s="297"/>
      <c r="AH22" s="321"/>
      <c r="AI22" s="298">
        <v>720</v>
      </c>
      <c r="AJ22" s="299"/>
      <c r="AK22" s="299"/>
      <c r="AL22" s="300"/>
      <c r="AM22" s="299"/>
      <c r="AN22" s="301"/>
      <c r="AO22" s="293">
        <v>314008</v>
      </c>
      <c r="AP22" s="294"/>
      <c r="AQ22" s="295"/>
      <c r="AR22" s="296" t="s">
        <v>529</v>
      </c>
      <c r="AS22" s="297"/>
      <c r="AT22" s="297"/>
      <c r="AU22" s="297"/>
      <c r="AV22" s="297"/>
      <c r="AW22" s="297"/>
      <c r="AX22" s="297"/>
      <c r="AY22" s="297"/>
      <c r="AZ22" s="297"/>
      <c r="BA22" s="297"/>
      <c r="BB22" s="321"/>
      <c r="BC22" s="298">
        <v>500</v>
      </c>
      <c r="BD22" s="299"/>
      <c r="BE22" s="299"/>
      <c r="BF22" s="300"/>
      <c r="BG22" s="299"/>
      <c r="BH22" s="301"/>
      <c r="BI22" s="420">
        <v>314059</v>
      </c>
      <c r="BJ22" s="294"/>
      <c r="BK22" s="295"/>
      <c r="BL22" s="296" t="s">
        <v>530</v>
      </c>
      <c r="BM22" s="297"/>
      <c r="BN22" s="297"/>
      <c r="BO22" s="297"/>
      <c r="BP22" s="297"/>
      <c r="BQ22" s="297"/>
      <c r="BR22" s="297"/>
      <c r="BS22" s="297"/>
      <c r="BT22" s="297"/>
      <c r="BU22" s="297"/>
      <c r="BV22" s="321"/>
      <c r="BW22" s="298">
        <v>600</v>
      </c>
      <c r="BX22" s="299"/>
      <c r="BY22" s="299"/>
      <c r="BZ22" s="300"/>
      <c r="CA22" s="299"/>
      <c r="CB22" s="301"/>
    </row>
    <row r="23" spans="1:88" ht="12.75" customHeight="1" x14ac:dyDescent="0.2">
      <c r="A23" s="376" t="s">
        <v>531</v>
      </c>
      <c r="B23" s="377"/>
      <c r="C23" s="377"/>
      <c r="D23" s="377"/>
      <c r="E23" s="377"/>
      <c r="F23" s="377"/>
      <c r="G23" s="377"/>
      <c r="H23" s="377"/>
      <c r="I23" s="377"/>
      <c r="J23" s="377"/>
      <c r="K23" s="377"/>
      <c r="L23" s="377"/>
      <c r="M23" s="377"/>
      <c r="N23" s="378"/>
      <c r="O23" s="356">
        <f>SUM(O20:Q22)</f>
        <v>1440</v>
      </c>
      <c r="P23" s="357"/>
      <c r="Q23" s="358"/>
      <c r="R23" s="359" t="str">
        <f>IF(COUNTA(R20:R22)=0,"",SUMIF(R20:R22,"●",O20:O22)+SUM(R20:R22))</f>
        <v/>
      </c>
      <c r="S23" s="357"/>
      <c r="T23" s="358"/>
      <c r="U23" s="293">
        <v>313062</v>
      </c>
      <c r="V23" s="294"/>
      <c r="W23" s="295"/>
      <c r="X23" s="296" t="s">
        <v>532</v>
      </c>
      <c r="Y23" s="297"/>
      <c r="Z23" s="297"/>
      <c r="AA23" s="297"/>
      <c r="AB23" s="297"/>
      <c r="AC23" s="297"/>
      <c r="AD23" s="297"/>
      <c r="AE23" s="297"/>
      <c r="AF23" s="297"/>
      <c r="AG23" s="297"/>
      <c r="AH23" s="321"/>
      <c r="AI23" s="298">
        <v>600</v>
      </c>
      <c r="AJ23" s="299"/>
      <c r="AK23" s="299"/>
      <c r="AL23" s="300"/>
      <c r="AM23" s="299"/>
      <c r="AN23" s="301"/>
      <c r="AO23" s="376" t="s">
        <v>533</v>
      </c>
      <c r="AP23" s="377"/>
      <c r="AQ23" s="377"/>
      <c r="AR23" s="377"/>
      <c r="AS23" s="377"/>
      <c r="AT23" s="377"/>
      <c r="AU23" s="377"/>
      <c r="AV23" s="377"/>
      <c r="AW23" s="377"/>
      <c r="AX23" s="377"/>
      <c r="AY23" s="377"/>
      <c r="AZ23" s="377"/>
      <c r="BA23" s="377"/>
      <c r="BB23" s="378"/>
      <c r="BC23" s="356">
        <f>SUM(BC19:BC22)</f>
        <v>1810</v>
      </c>
      <c r="BD23" s="357"/>
      <c r="BE23" s="358"/>
      <c r="BF23" s="359" t="str">
        <f>IF(COUNTA(BF19:BF22)=0,"",SUMIF(BF19:BF22,"●",BC19:BC22)+SUM(BF19:BF22))</f>
        <v/>
      </c>
      <c r="BG23" s="357"/>
      <c r="BH23" s="358"/>
      <c r="BI23" s="420">
        <v>314060</v>
      </c>
      <c r="BJ23" s="294"/>
      <c r="BK23" s="295"/>
      <c r="BL23" s="296" t="s">
        <v>534</v>
      </c>
      <c r="BM23" s="297"/>
      <c r="BN23" s="297"/>
      <c r="BO23" s="297"/>
      <c r="BP23" s="297"/>
      <c r="BQ23" s="297"/>
      <c r="BR23" s="297"/>
      <c r="BS23" s="297"/>
      <c r="BT23" s="297"/>
      <c r="BU23" s="297"/>
      <c r="BV23" s="321"/>
      <c r="BW23" s="298">
        <v>600</v>
      </c>
      <c r="BX23" s="299"/>
      <c r="BY23" s="299"/>
      <c r="BZ23" s="300"/>
      <c r="CA23" s="299"/>
      <c r="CB23" s="301"/>
    </row>
    <row r="24" spans="1:88" ht="12.75" customHeight="1" x14ac:dyDescent="0.2">
      <c r="A24" s="293">
        <v>313010</v>
      </c>
      <c r="B24" s="294"/>
      <c r="C24" s="295"/>
      <c r="D24" s="296" t="s">
        <v>535</v>
      </c>
      <c r="E24" s="297"/>
      <c r="F24" s="297"/>
      <c r="G24" s="297"/>
      <c r="H24" s="297"/>
      <c r="I24" s="297"/>
      <c r="J24" s="297"/>
      <c r="K24" s="297"/>
      <c r="L24" s="297"/>
      <c r="M24" s="297"/>
      <c r="N24" s="321"/>
      <c r="O24" s="298">
        <v>300</v>
      </c>
      <c r="P24" s="299"/>
      <c r="Q24" s="299"/>
      <c r="R24" s="300"/>
      <c r="S24" s="299"/>
      <c r="T24" s="301"/>
      <c r="U24" s="376" t="s">
        <v>536</v>
      </c>
      <c r="V24" s="377"/>
      <c r="W24" s="377"/>
      <c r="X24" s="377"/>
      <c r="Y24" s="377"/>
      <c r="Z24" s="377"/>
      <c r="AA24" s="377"/>
      <c r="AB24" s="377"/>
      <c r="AC24" s="377"/>
      <c r="AD24" s="377"/>
      <c r="AE24" s="377"/>
      <c r="AF24" s="377"/>
      <c r="AG24" s="377"/>
      <c r="AH24" s="378"/>
      <c r="AI24" s="356">
        <f>SUM(AI18:AK23)</f>
        <v>4040</v>
      </c>
      <c r="AJ24" s="357"/>
      <c r="AK24" s="358"/>
      <c r="AL24" s="359" t="str">
        <f>IF(COUNTA(AL18:AL23)=0,"",SUMIF(AL18:AL23,"●",AI18:AI23)+SUM(AL18:AL23))</f>
        <v/>
      </c>
      <c r="AM24" s="357"/>
      <c r="AN24" s="358"/>
      <c r="AO24" s="293">
        <v>314009</v>
      </c>
      <c r="AP24" s="294"/>
      <c r="AQ24" s="295"/>
      <c r="AR24" s="296" t="s">
        <v>537</v>
      </c>
      <c r="AS24" s="297"/>
      <c r="AT24" s="297"/>
      <c r="AU24" s="297"/>
      <c r="AV24" s="297"/>
      <c r="AW24" s="297"/>
      <c r="AX24" s="297"/>
      <c r="AY24" s="297"/>
      <c r="AZ24" s="297"/>
      <c r="BA24" s="297"/>
      <c r="BB24" s="321"/>
      <c r="BC24" s="298">
        <v>450</v>
      </c>
      <c r="BD24" s="299"/>
      <c r="BE24" s="299"/>
      <c r="BF24" s="300"/>
      <c r="BG24" s="299"/>
      <c r="BH24" s="301"/>
      <c r="BI24" s="420">
        <v>314061</v>
      </c>
      <c r="BJ24" s="294"/>
      <c r="BK24" s="295"/>
      <c r="BL24" s="296" t="s">
        <v>538</v>
      </c>
      <c r="BM24" s="297"/>
      <c r="BN24" s="297"/>
      <c r="BO24" s="297"/>
      <c r="BP24" s="297"/>
      <c r="BQ24" s="297"/>
      <c r="BR24" s="297"/>
      <c r="BS24" s="297"/>
      <c r="BT24" s="297"/>
      <c r="BU24" s="297"/>
      <c r="BV24" s="321"/>
      <c r="BW24" s="298">
        <v>400</v>
      </c>
      <c r="BX24" s="299"/>
      <c r="BY24" s="299"/>
      <c r="BZ24" s="300"/>
      <c r="CA24" s="299"/>
      <c r="CB24" s="301"/>
    </row>
    <row r="25" spans="1:88" ht="12.75" customHeight="1" x14ac:dyDescent="0.2">
      <c r="A25" s="293">
        <v>313011</v>
      </c>
      <c r="B25" s="294"/>
      <c r="C25" s="295"/>
      <c r="D25" s="296" t="s">
        <v>539</v>
      </c>
      <c r="E25" s="297"/>
      <c r="F25" s="297"/>
      <c r="G25" s="297"/>
      <c r="H25" s="297"/>
      <c r="I25" s="297"/>
      <c r="J25" s="297"/>
      <c r="K25" s="297"/>
      <c r="L25" s="297"/>
      <c r="M25" s="297"/>
      <c r="N25" s="321"/>
      <c r="O25" s="298">
        <v>500</v>
      </c>
      <c r="P25" s="299"/>
      <c r="Q25" s="299"/>
      <c r="R25" s="300"/>
      <c r="S25" s="299"/>
      <c r="T25" s="301"/>
      <c r="U25" s="293">
        <v>313063</v>
      </c>
      <c r="V25" s="294"/>
      <c r="W25" s="295"/>
      <c r="X25" s="296" t="s">
        <v>540</v>
      </c>
      <c r="Y25" s="297"/>
      <c r="Z25" s="297"/>
      <c r="AA25" s="297"/>
      <c r="AB25" s="297"/>
      <c r="AC25" s="297"/>
      <c r="AD25" s="297"/>
      <c r="AE25" s="297"/>
      <c r="AF25" s="297"/>
      <c r="AG25" s="297"/>
      <c r="AH25" s="321"/>
      <c r="AI25" s="298">
        <v>450</v>
      </c>
      <c r="AJ25" s="299"/>
      <c r="AK25" s="299"/>
      <c r="AL25" s="300"/>
      <c r="AM25" s="299"/>
      <c r="AN25" s="301"/>
      <c r="AO25" s="293">
        <v>314010</v>
      </c>
      <c r="AP25" s="294"/>
      <c r="AQ25" s="295"/>
      <c r="AR25" s="296" t="s">
        <v>541</v>
      </c>
      <c r="AS25" s="297"/>
      <c r="AT25" s="297"/>
      <c r="AU25" s="297"/>
      <c r="AV25" s="297"/>
      <c r="AW25" s="297"/>
      <c r="AX25" s="297"/>
      <c r="AY25" s="297"/>
      <c r="AZ25" s="297"/>
      <c r="BA25" s="297"/>
      <c r="BB25" s="321"/>
      <c r="BC25" s="298">
        <v>560</v>
      </c>
      <c r="BD25" s="299"/>
      <c r="BE25" s="299"/>
      <c r="BF25" s="300"/>
      <c r="BG25" s="299"/>
      <c r="BH25" s="301"/>
      <c r="BI25" s="420">
        <v>314062</v>
      </c>
      <c r="BJ25" s="294"/>
      <c r="BK25" s="295"/>
      <c r="BL25" s="296" t="s">
        <v>542</v>
      </c>
      <c r="BM25" s="297"/>
      <c r="BN25" s="297"/>
      <c r="BO25" s="297"/>
      <c r="BP25" s="297"/>
      <c r="BQ25" s="297"/>
      <c r="BR25" s="297"/>
      <c r="BS25" s="297"/>
      <c r="BT25" s="297"/>
      <c r="BU25" s="297"/>
      <c r="BV25" s="321"/>
      <c r="BW25" s="298">
        <v>500</v>
      </c>
      <c r="BX25" s="299"/>
      <c r="BY25" s="299"/>
      <c r="BZ25" s="300"/>
      <c r="CA25" s="299"/>
      <c r="CB25" s="301"/>
    </row>
    <row r="26" spans="1:88" ht="12.75" customHeight="1" x14ac:dyDescent="0.2">
      <c r="A26" s="293">
        <v>313012</v>
      </c>
      <c r="B26" s="294"/>
      <c r="C26" s="295"/>
      <c r="D26" s="296" t="s">
        <v>543</v>
      </c>
      <c r="E26" s="297"/>
      <c r="F26" s="297"/>
      <c r="G26" s="297"/>
      <c r="H26" s="297"/>
      <c r="I26" s="297"/>
      <c r="J26" s="297"/>
      <c r="K26" s="297"/>
      <c r="L26" s="297"/>
      <c r="M26" s="297"/>
      <c r="N26" s="321"/>
      <c r="O26" s="298">
        <v>600</v>
      </c>
      <c r="P26" s="299"/>
      <c r="Q26" s="299"/>
      <c r="R26" s="300"/>
      <c r="S26" s="299"/>
      <c r="T26" s="301"/>
      <c r="U26" s="293">
        <v>313064</v>
      </c>
      <c r="V26" s="294"/>
      <c r="W26" s="295"/>
      <c r="X26" s="296" t="s">
        <v>544</v>
      </c>
      <c r="Y26" s="297"/>
      <c r="Z26" s="297"/>
      <c r="AA26" s="297"/>
      <c r="AB26" s="297"/>
      <c r="AC26" s="297"/>
      <c r="AD26" s="297"/>
      <c r="AE26" s="297"/>
      <c r="AF26" s="297"/>
      <c r="AG26" s="297"/>
      <c r="AH26" s="321"/>
      <c r="AI26" s="298">
        <v>550</v>
      </c>
      <c r="AJ26" s="299"/>
      <c r="AK26" s="299"/>
      <c r="AL26" s="300"/>
      <c r="AM26" s="299"/>
      <c r="AN26" s="301"/>
      <c r="AO26" s="293">
        <v>314011</v>
      </c>
      <c r="AP26" s="294"/>
      <c r="AQ26" s="295"/>
      <c r="AR26" s="296" t="s">
        <v>545</v>
      </c>
      <c r="AS26" s="297"/>
      <c r="AT26" s="297"/>
      <c r="AU26" s="297"/>
      <c r="AV26" s="297"/>
      <c r="AW26" s="297"/>
      <c r="AX26" s="297"/>
      <c r="AY26" s="297"/>
      <c r="AZ26" s="297"/>
      <c r="BA26" s="297"/>
      <c r="BB26" s="321"/>
      <c r="BC26" s="298">
        <v>650</v>
      </c>
      <c r="BD26" s="299"/>
      <c r="BE26" s="299"/>
      <c r="BF26" s="300"/>
      <c r="BG26" s="299"/>
      <c r="BH26" s="301"/>
      <c r="BI26" s="420">
        <v>314063</v>
      </c>
      <c r="BJ26" s="294"/>
      <c r="BK26" s="295"/>
      <c r="BL26" s="296" t="s">
        <v>546</v>
      </c>
      <c r="BM26" s="297"/>
      <c r="BN26" s="297"/>
      <c r="BO26" s="297"/>
      <c r="BP26" s="297"/>
      <c r="BQ26" s="297"/>
      <c r="BR26" s="297"/>
      <c r="BS26" s="297"/>
      <c r="BT26" s="297"/>
      <c r="BU26" s="297"/>
      <c r="BV26" s="321"/>
      <c r="BW26" s="298">
        <v>700</v>
      </c>
      <c r="BX26" s="299"/>
      <c r="BY26" s="299"/>
      <c r="BZ26" s="300"/>
      <c r="CA26" s="299"/>
      <c r="CB26" s="301"/>
      <c r="CJ26" s="84" t="s">
        <v>77</v>
      </c>
    </row>
    <row r="27" spans="1:88" ht="12.75" customHeight="1" x14ac:dyDescent="0.2">
      <c r="A27" s="293">
        <v>313013</v>
      </c>
      <c r="B27" s="294"/>
      <c r="C27" s="295"/>
      <c r="D27" s="296" t="s">
        <v>547</v>
      </c>
      <c r="E27" s="297"/>
      <c r="F27" s="297"/>
      <c r="G27" s="297"/>
      <c r="H27" s="297"/>
      <c r="I27" s="297"/>
      <c r="J27" s="297"/>
      <c r="K27" s="297"/>
      <c r="L27" s="297"/>
      <c r="M27" s="297"/>
      <c r="N27" s="321"/>
      <c r="O27" s="298">
        <v>350</v>
      </c>
      <c r="P27" s="299"/>
      <c r="Q27" s="299"/>
      <c r="R27" s="300"/>
      <c r="S27" s="299"/>
      <c r="T27" s="301"/>
      <c r="U27" s="293">
        <v>313065</v>
      </c>
      <c r="V27" s="294"/>
      <c r="W27" s="295"/>
      <c r="X27" s="296" t="s">
        <v>548</v>
      </c>
      <c r="Y27" s="297"/>
      <c r="Z27" s="297"/>
      <c r="AA27" s="297"/>
      <c r="AB27" s="297"/>
      <c r="AC27" s="297"/>
      <c r="AD27" s="297"/>
      <c r="AE27" s="297"/>
      <c r="AF27" s="297"/>
      <c r="AG27" s="297"/>
      <c r="AH27" s="321"/>
      <c r="AI27" s="298">
        <v>573</v>
      </c>
      <c r="AJ27" s="299"/>
      <c r="AK27" s="299"/>
      <c r="AL27" s="300"/>
      <c r="AM27" s="299"/>
      <c r="AN27" s="301"/>
      <c r="AO27" s="293">
        <v>314012</v>
      </c>
      <c r="AP27" s="294"/>
      <c r="AQ27" s="295"/>
      <c r="AR27" s="296" t="s">
        <v>549</v>
      </c>
      <c r="AS27" s="297"/>
      <c r="AT27" s="297"/>
      <c r="AU27" s="297"/>
      <c r="AV27" s="297"/>
      <c r="AW27" s="297"/>
      <c r="AX27" s="297"/>
      <c r="AY27" s="297"/>
      <c r="AZ27" s="297"/>
      <c r="BA27" s="297"/>
      <c r="BB27" s="321"/>
      <c r="BC27" s="298">
        <v>410</v>
      </c>
      <c r="BD27" s="299"/>
      <c r="BE27" s="299"/>
      <c r="BF27" s="300"/>
      <c r="BG27" s="299"/>
      <c r="BH27" s="301"/>
      <c r="BI27" s="293">
        <v>314064</v>
      </c>
      <c r="BJ27" s="294"/>
      <c r="BK27" s="295"/>
      <c r="BL27" s="296" t="s">
        <v>550</v>
      </c>
      <c r="BM27" s="297"/>
      <c r="BN27" s="297"/>
      <c r="BO27" s="297"/>
      <c r="BP27" s="297"/>
      <c r="BQ27" s="297"/>
      <c r="BR27" s="297"/>
      <c r="BS27" s="297"/>
      <c r="BT27" s="297"/>
      <c r="BU27" s="297"/>
      <c r="BV27" s="321"/>
      <c r="BW27" s="298">
        <v>600</v>
      </c>
      <c r="BX27" s="299"/>
      <c r="BY27" s="299"/>
      <c r="BZ27" s="300"/>
      <c r="CA27" s="299"/>
      <c r="CB27" s="301"/>
    </row>
    <row r="28" spans="1:88" ht="12.75" customHeight="1" x14ac:dyDescent="0.2">
      <c r="A28" s="293">
        <v>313014</v>
      </c>
      <c r="B28" s="294"/>
      <c r="C28" s="295"/>
      <c r="D28" s="296" t="s">
        <v>551</v>
      </c>
      <c r="E28" s="297"/>
      <c r="F28" s="297"/>
      <c r="G28" s="297"/>
      <c r="H28" s="297"/>
      <c r="I28" s="297"/>
      <c r="J28" s="297"/>
      <c r="K28" s="297"/>
      <c r="L28" s="297"/>
      <c r="M28" s="297"/>
      <c r="N28" s="321"/>
      <c r="O28" s="298">
        <v>500</v>
      </c>
      <c r="P28" s="299"/>
      <c r="Q28" s="299"/>
      <c r="R28" s="300"/>
      <c r="S28" s="299"/>
      <c r="T28" s="301"/>
      <c r="U28" s="293">
        <v>313066</v>
      </c>
      <c r="V28" s="294"/>
      <c r="W28" s="295"/>
      <c r="X28" s="296" t="s">
        <v>552</v>
      </c>
      <c r="Y28" s="297"/>
      <c r="Z28" s="297"/>
      <c r="AA28" s="297"/>
      <c r="AB28" s="297"/>
      <c r="AC28" s="297"/>
      <c r="AD28" s="297"/>
      <c r="AE28" s="297"/>
      <c r="AF28" s="297"/>
      <c r="AG28" s="297"/>
      <c r="AH28" s="321"/>
      <c r="AI28" s="298">
        <v>600</v>
      </c>
      <c r="AJ28" s="299"/>
      <c r="AK28" s="299"/>
      <c r="AL28" s="300"/>
      <c r="AM28" s="299"/>
      <c r="AN28" s="301"/>
      <c r="AO28" s="293">
        <v>314013</v>
      </c>
      <c r="AP28" s="294"/>
      <c r="AQ28" s="295"/>
      <c r="AR28" s="296" t="s">
        <v>553</v>
      </c>
      <c r="AS28" s="297"/>
      <c r="AT28" s="297"/>
      <c r="AU28" s="297"/>
      <c r="AV28" s="297"/>
      <c r="AW28" s="297"/>
      <c r="AX28" s="297"/>
      <c r="AY28" s="297"/>
      <c r="AZ28" s="297"/>
      <c r="BA28" s="297"/>
      <c r="BB28" s="321"/>
      <c r="BC28" s="298">
        <v>450</v>
      </c>
      <c r="BD28" s="299"/>
      <c r="BE28" s="299"/>
      <c r="BF28" s="300"/>
      <c r="BG28" s="299"/>
      <c r="BH28" s="301"/>
      <c r="BI28" s="419" t="s">
        <v>554</v>
      </c>
      <c r="BJ28" s="377"/>
      <c r="BK28" s="377"/>
      <c r="BL28" s="377"/>
      <c r="BM28" s="377"/>
      <c r="BN28" s="377"/>
      <c r="BO28" s="377"/>
      <c r="BP28" s="377"/>
      <c r="BQ28" s="377"/>
      <c r="BR28" s="377"/>
      <c r="BS28" s="377"/>
      <c r="BT28" s="377"/>
      <c r="BU28" s="377"/>
      <c r="BV28" s="378"/>
      <c r="BW28" s="356">
        <f>SUM(BW14:BW27)</f>
        <v>6699</v>
      </c>
      <c r="BX28" s="357"/>
      <c r="BY28" s="358"/>
      <c r="BZ28" s="359" t="str">
        <f>IF(COUNTA(BZ14:BZ27)=0,"",SUMIF(BZ14:BZ27,"●",BW14:BW27)+SUM(BZ14:BZ27))</f>
        <v/>
      </c>
      <c r="CA28" s="357"/>
      <c r="CB28" s="358"/>
    </row>
    <row r="29" spans="1:88" ht="12.75" customHeight="1" x14ac:dyDescent="0.2">
      <c r="A29" s="293">
        <v>313015</v>
      </c>
      <c r="B29" s="294"/>
      <c r="C29" s="295"/>
      <c r="D29" s="296" t="s">
        <v>555</v>
      </c>
      <c r="E29" s="297"/>
      <c r="F29" s="297"/>
      <c r="G29" s="297"/>
      <c r="H29" s="297"/>
      <c r="I29" s="297"/>
      <c r="J29" s="297"/>
      <c r="K29" s="297"/>
      <c r="L29" s="297"/>
      <c r="M29" s="297"/>
      <c r="N29" s="321"/>
      <c r="O29" s="298">
        <v>380</v>
      </c>
      <c r="P29" s="299"/>
      <c r="Q29" s="299"/>
      <c r="R29" s="300"/>
      <c r="S29" s="299"/>
      <c r="T29" s="301"/>
      <c r="U29" s="388" t="s">
        <v>556</v>
      </c>
      <c r="V29" s="389"/>
      <c r="W29" s="389"/>
      <c r="X29" s="389"/>
      <c r="Y29" s="389"/>
      <c r="Z29" s="389"/>
      <c r="AA29" s="389"/>
      <c r="AB29" s="389"/>
      <c r="AC29" s="389"/>
      <c r="AD29" s="389"/>
      <c r="AE29" s="389"/>
      <c r="AF29" s="389"/>
      <c r="AG29" s="389"/>
      <c r="AH29" s="390"/>
      <c r="AI29" s="391">
        <f>SUM(AI25:AK28)</f>
        <v>2173</v>
      </c>
      <c r="AJ29" s="392"/>
      <c r="AK29" s="393"/>
      <c r="AL29" s="394" t="str">
        <f>IF(COUNTA(AL25:AL28)=0,"",SUMIF(AL25:AL28,"●",AI25:AI28)+SUM(AL25:AL28))</f>
        <v/>
      </c>
      <c r="AM29" s="392"/>
      <c r="AN29" s="393"/>
      <c r="AO29" s="293">
        <v>314014</v>
      </c>
      <c r="AP29" s="294"/>
      <c r="AQ29" s="295"/>
      <c r="AR29" s="296" t="s">
        <v>557</v>
      </c>
      <c r="AS29" s="297"/>
      <c r="AT29" s="297"/>
      <c r="AU29" s="297"/>
      <c r="AV29" s="297"/>
      <c r="AW29" s="297"/>
      <c r="AX29" s="297"/>
      <c r="AY29" s="297"/>
      <c r="AZ29" s="297"/>
      <c r="BA29" s="297"/>
      <c r="BB29" s="321"/>
      <c r="BC29" s="298">
        <v>650</v>
      </c>
      <c r="BD29" s="299"/>
      <c r="BE29" s="299"/>
      <c r="BF29" s="300"/>
      <c r="BG29" s="299"/>
      <c r="BH29" s="301"/>
      <c r="BI29" s="420">
        <v>314065</v>
      </c>
      <c r="BJ29" s="294"/>
      <c r="BK29" s="295"/>
      <c r="BL29" s="296" t="s">
        <v>558</v>
      </c>
      <c r="BM29" s="297"/>
      <c r="BN29" s="297"/>
      <c r="BO29" s="297"/>
      <c r="BP29" s="297"/>
      <c r="BQ29" s="297"/>
      <c r="BR29" s="297"/>
      <c r="BS29" s="297"/>
      <c r="BT29" s="297"/>
      <c r="BU29" s="297"/>
      <c r="BV29" s="321"/>
      <c r="BW29" s="298">
        <v>400</v>
      </c>
      <c r="BX29" s="299"/>
      <c r="BY29" s="299"/>
      <c r="BZ29" s="300"/>
      <c r="CA29" s="299"/>
      <c r="CB29" s="301"/>
    </row>
    <row r="30" spans="1:88" ht="12.75" customHeight="1" x14ac:dyDescent="0.2">
      <c r="A30" s="293">
        <v>313016</v>
      </c>
      <c r="B30" s="294"/>
      <c r="C30" s="295"/>
      <c r="D30" s="296" t="s">
        <v>559</v>
      </c>
      <c r="E30" s="297"/>
      <c r="F30" s="297"/>
      <c r="G30" s="297"/>
      <c r="H30" s="297"/>
      <c r="I30" s="297"/>
      <c r="J30" s="297"/>
      <c r="K30" s="297"/>
      <c r="L30" s="297"/>
      <c r="M30" s="297"/>
      <c r="N30" s="321"/>
      <c r="O30" s="298">
        <v>150</v>
      </c>
      <c r="P30" s="299"/>
      <c r="Q30" s="299"/>
      <c r="R30" s="300"/>
      <c r="S30" s="299"/>
      <c r="T30" s="301"/>
      <c r="U30" s="293">
        <v>313067</v>
      </c>
      <c r="V30" s="294"/>
      <c r="W30" s="295"/>
      <c r="X30" s="296" t="s">
        <v>560</v>
      </c>
      <c r="Y30" s="297"/>
      <c r="Z30" s="297"/>
      <c r="AA30" s="297"/>
      <c r="AB30" s="297"/>
      <c r="AC30" s="297"/>
      <c r="AD30" s="297"/>
      <c r="AE30" s="297"/>
      <c r="AF30" s="297"/>
      <c r="AG30" s="297"/>
      <c r="AH30" s="321"/>
      <c r="AI30" s="298">
        <v>600</v>
      </c>
      <c r="AJ30" s="299"/>
      <c r="AK30" s="299"/>
      <c r="AL30" s="300"/>
      <c r="AM30" s="299"/>
      <c r="AN30" s="301"/>
      <c r="AO30" s="293">
        <v>314015</v>
      </c>
      <c r="AP30" s="294"/>
      <c r="AQ30" s="295"/>
      <c r="AR30" s="296" t="s">
        <v>561</v>
      </c>
      <c r="AS30" s="297"/>
      <c r="AT30" s="297"/>
      <c r="AU30" s="297"/>
      <c r="AV30" s="297"/>
      <c r="AW30" s="297"/>
      <c r="AX30" s="297"/>
      <c r="AY30" s="297"/>
      <c r="AZ30" s="297"/>
      <c r="BA30" s="297"/>
      <c r="BB30" s="321"/>
      <c r="BC30" s="298">
        <v>450</v>
      </c>
      <c r="BD30" s="299"/>
      <c r="BE30" s="299"/>
      <c r="BF30" s="300"/>
      <c r="BG30" s="299"/>
      <c r="BH30" s="301"/>
      <c r="BI30" s="420">
        <v>314066</v>
      </c>
      <c r="BJ30" s="294"/>
      <c r="BK30" s="295"/>
      <c r="BL30" s="296" t="s">
        <v>562</v>
      </c>
      <c r="BM30" s="297"/>
      <c r="BN30" s="297"/>
      <c r="BO30" s="297"/>
      <c r="BP30" s="297"/>
      <c r="BQ30" s="297"/>
      <c r="BR30" s="297"/>
      <c r="BS30" s="297"/>
      <c r="BT30" s="297"/>
      <c r="BU30" s="297"/>
      <c r="BV30" s="321"/>
      <c r="BW30" s="298">
        <v>400</v>
      </c>
      <c r="BX30" s="299"/>
      <c r="BY30" s="299"/>
      <c r="BZ30" s="300"/>
      <c r="CA30" s="299"/>
      <c r="CB30" s="301"/>
    </row>
    <row r="31" spans="1:88" ht="12.75" customHeight="1" x14ac:dyDescent="0.2">
      <c r="A31" s="293">
        <v>313017</v>
      </c>
      <c r="B31" s="294"/>
      <c r="C31" s="295"/>
      <c r="D31" s="296" t="s">
        <v>563</v>
      </c>
      <c r="E31" s="297"/>
      <c r="F31" s="297"/>
      <c r="G31" s="297"/>
      <c r="H31" s="297"/>
      <c r="I31" s="297"/>
      <c r="J31" s="297"/>
      <c r="K31" s="297"/>
      <c r="L31" s="297"/>
      <c r="M31" s="297"/>
      <c r="N31" s="321"/>
      <c r="O31" s="298">
        <v>340</v>
      </c>
      <c r="P31" s="299"/>
      <c r="Q31" s="299"/>
      <c r="R31" s="300"/>
      <c r="S31" s="299"/>
      <c r="T31" s="301"/>
      <c r="U31" s="293">
        <v>313068</v>
      </c>
      <c r="V31" s="294"/>
      <c r="W31" s="295"/>
      <c r="X31" s="296" t="s">
        <v>564</v>
      </c>
      <c r="Y31" s="297"/>
      <c r="Z31" s="297"/>
      <c r="AA31" s="297"/>
      <c r="AB31" s="297"/>
      <c r="AC31" s="297"/>
      <c r="AD31" s="297"/>
      <c r="AE31" s="297"/>
      <c r="AF31" s="297"/>
      <c r="AG31" s="297"/>
      <c r="AH31" s="321"/>
      <c r="AI31" s="298">
        <v>700</v>
      </c>
      <c r="AJ31" s="299"/>
      <c r="AK31" s="299"/>
      <c r="AL31" s="300"/>
      <c r="AM31" s="299"/>
      <c r="AN31" s="301"/>
      <c r="AO31" s="293">
        <v>314016</v>
      </c>
      <c r="AP31" s="294"/>
      <c r="AQ31" s="295"/>
      <c r="AR31" s="296" t="s">
        <v>565</v>
      </c>
      <c r="AS31" s="297"/>
      <c r="AT31" s="297"/>
      <c r="AU31" s="297"/>
      <c r="AV31" s="297"/>
      <c r="AW31" s="297"/>
      <c r="AX31" s="297"/>
      <c r="AY31" s="297"/>
      <c r="AZ31" s="297"/>
      <c r="BA31" s="297"/>
      <c r="BB31" s="321"/>
      <c r="BC31" s="298">
        <v>450</v>
      </c>
      <c r="BD31" s="299"/>
      <c r="BE31" s="299"/>
      <c r="BF31" s="300"/>
      <c r="BG31" s="299"/>
      <c r="BH31" s="301"/>
      <c r="BI31" s="420">
        <v>314067</v>
      </c>
      <c r="BJ31" s="294"/>
      <c r="BK31" s="295"/>
      <c r="BL31" s="296" t="s">
        <v>566</v>
      </c>
      <c r="BM31" s="297"/>
      <c r="BN31" s="297"/>
      <c r="BO31" s="297"/>
      <c r="BP31" s="297"/>
      <c r="BQ31" s="297"/>
      <c r="BR31" s="297"/>
      <c r="BS31" s="297"/>
      <c r="BT31" s="297"/>
      <c r="BU31" s="297"/>
      <c r="BV31" s="321"/>
      <c r="BW31" s="298">
        <v>300</v>
      </c>
      <c r="BX31" s="299"/>
      <c r="BY31" s="299"/>
      <c r="BZ31" s="300"/>
      <c r="CA31" s="299"/>
      <c r="CB31" s="301"/>
    </row>
    <row r="32" spans="1:88" ht="12.75" customHeight="1" x14ac:dyDescent="0.2">
      <c r="A32" s="293">
        <v>313018</v>
      </c>
      <c r="B32" s="294"/>
      <c r="C32" s="295"/>
      <c r="D32" s="296" t="s">
        <v>567</v>
      </c>
      <c r="E32" s="297"/>
      <c r="F32" s="297"/>
      <c r="G32" s="297"/>
      <c r="H32" s="297"/>
      <c r="I32" s="297"/>
      <c r="J32" s="297"/>
      <c r="K32" s="297"/>
      <c r="L32" s="297"/>
      <c r="M32" s="297"/>
      <c r="N32" s="321"/>
      <c r="O32" s="298">
        <v>500</v>
      </c>
      <c r="P32" s="299"/>
      <c r="Q32" s="299"/>
      <c r="R32" s="300"/>
      <c r="S32" s="299"/>
      <c r="T32" s="301"/>
      <c r="U32" s="293">
        <v>313069</v>
      </c>
      <c r="V32" s="294"/>
      <c r="W32" s="295"/>
      <c r="X32" s="296" t="s">
        <v>568</v>
      </c>
      <c r="Y32" s="297"/>
      <c r="Z32" s="297"/>
      <c r="AA32" s="297"/>
      <c r="AB32" s="297"/>
      <c r="AC32" s="297"/>
      <c r="AD32" s="297"/>
      <c r="AE32" s="297"/>
      <c r="AF32" s="297"/>
      <c r="AG32" s="297"/>
      <c r="AH32" s="321"/>
      <c r="AI32" s="298">
        <v>350</v>
      </c>
      <c r="AJ32" s="299"/>
      <c r="AK32" s="299"/>
      <c r="AL32" s="300"/>
      <c r="AM32" s="299"/>
      <c r="AN32" s="301"/>
      <c r="AO32" s="293">
        <v>314017</v>
      </c>
      <c r="AP32" s="294"/>
      <c r="AQ32" s="295"/>
      <c r="AR32" s="296" t="s">
        <v>569</v>
      </c>
      <c r="AS32" s="297"/>
      <c r="AT32" s="297"/>
      <c r="AU32" s="297"/>
      <c r="AV32" s="297"/>
      <c r="AW32" s="297"/>
      <c r="AX32" s="297"/>
      <c r="AY32" s="297"/>
      <c r="AZ32" s="297"/>
      <c r="BA32" s="297"/>
      <c r="BB32" s="321"/>
      <c r="BC32" s="298">
        <v>270</v>
      </c>
      <c r="BD32" s="299"/>
      <c r="BE32" s="299"/>
      <c r="BF32" s="300"/>
      <c r="BG32" s="299"/>
      <c r="BH32" s="301"/>
      <c r="BI32" s="420">
        <v>314068</v>
      </c>
      <c r="BJ32" s="294"/>
      <c r="BK32" s="295"/>
      <c r="BL32" s="296" t="s">
        <v>570</v>
      </c>
      <c r="BM32" s="297"/>
      <c r="BN32" s="297"/>
      <c r="BO32" s="297"/>
      <c r="BP32" s="297"/>
      <c r="BQ32" s="297"/>
      <c r="BR32" s="297"/>
      <c r="BS32" s="297"/>
      <c r="BT32" s="297"/>
      <c r="BU32" s="297"/>
      <c r="BV32" s="321"/>
      <c r="BW32" s="298">
        <v>450</v>
      </c>
      <c r="BX32" s="299"/>
      <c r="BY32" s="299"/>
      <c r="BZ32" s="300"/>
      <c r="CA32" s="299"/>
      <c r="CB32" s="301"/>
    </row>
    <row r="33" spans="1:80" ht="12.75" customHeight="1" x14ac:dyDescent="0.2">
      <c r="A33" s="293">
        <v>313019</v>
      </c>
      <c r="B33" s="294"/>
      <c r="C33" s="295"/>
      <c r="D33" s="296" t="s">
        <v>571</v>
      </c>
      <c r="E33" s="297"/>
      <c r="F33" s="297"/>
      <c r="G33" s="297"/>
      <c r="H33" s="297"/>
      <c r="I33" s="297"/>
      <c r="J33" s="297"/>
      <c r="K33" s="297"/>
      <c r="L33" s="297"/>
      <c r="M33" s="297"/>
      <c r="N33" s="321"/>
      <c r="O33" s="298">
        <v>700</v>
      </c>
      <c r="P33" s="299"/>
      <c r="Q33" s="299"/>
      <c r="R33" s="300"/>
      <c r="S33" s="299"/>
      <c r="T33" s="301"/>
      <c r="U33" s="293">
        <v>313070</v>
      </c>
      <c r="V33" s="294"/>
      <c r="W33" s="295"/>
      <c r="X33" s="296" t="s">
        <v>572</v>
      </c>
      <c r="Y33" s="297"/>
      <c r="Z33" s="297"/>
      <c r="AA33" s="297"/>
      <c r="AB33" s="297"/>
      <c r="AC33" s="297"/>
      <c r="AD33" s="297"/>
      <c r="AE33" s="297"/>
      <c r="AF33" s="297"/>
      <c r="AG33" s="297"/>
      <c r="AH33" s="321"/>
      <c r="AI33" s="298">
        <v>450</v>
      </c>
      <c r="AJ33" s="299"/>
      <c r="AK33" s="299"/>
      <c r="AL33" s="300"/>
      <c r="AM33" s="299"/>
      <c r="AN33" s="301"/>
      <c r="AO33" s="376" t="s">
        <v>573</v>
      </c>
      <c r="AP33" s="377"/>
      <c r="AQ33" s="377"/>
      <c r="AR33" s="377"/>
      <c r="AS33" s="377"/>
      <c r="AT33" s="377"/>
      <c r="AU33" s="377"/>
      <c r="AV33" s="377"/>
      <c r="AW33" s="377"/>
      <c r="AX33" s="377"/>
      <c r="AY33" s="377"/>
      <c r="AZ33" s="377"/>
      <c r="BA33" s="377"/>
      <c r="BB33" s="378"/>
      <c r="BC33" s="356">
        <f>SUM(BC24:BC32)</f>
        <v>4340</v>
      </c>
      <c r="BD33" s="357"/>
      <c r="BE33" s="358"/>
      <c r="BF33" s="359" t="str">
        <f>IF(COUNTA(BF24:BF32)=0,"",SUMIF(BF24:BF32,"●",BC24:BC32)+SUM(BF24:BF32))</f>
        <v/>
      </c>
      <c r="BG33" s="357"/>
      <c r="BH33" s="358"/>
      <c r="BI33" s="420">
        <v>314069</v>
      </c>
      <c r="BJ33" s="294"/>
      <c r="BK33" s="295"/>
      <c r="BL33" s="296" t="s">
        <v>574</v>
      </c>
      <c r="BM33" s="297"/>
      <c r="BN33" s="297"/>
      <c r="BO33" s="297"/>
      <c r="BP33" s="297"/>
      <c r="BQ33" s="297"/>
      <c r="BR33" s="297"/>
      <c r="BS33" s="297"/>
      <c r="BT33" s="297"/>
      <c r="BU33" s="297"/>
      <c r="BV33" s="321"/>
      <c r="BW33" s="298">
        <v>220</v>
      </c>
      <c r="BX33" s="299"/>
      <c r="BY33" s="299"/>
      <c r="BZ33" s="300"/>
      <c r="CA33" s="299"/>
      <c r="CB33" s="301"/>
    </row>
    <row r="34" spans="1:80" ht="12.75" customHeight="1" x14ac:dyDescent="0.2">
      <c r="A34" s="293">
        <v>313020</v>
      </c>
      <c r="B34" s="294"/>
      <c r="C34" s="295"/>
      <c r="D34" s="296" t="s">
        <v>575</v>
      </c>
      <c r="E34" s="297"/>
      <c r="F34" s="297"/>
      <c r="G34" s="297"/>
      <c r="H34" s="297"/>
      <c r="I34" s="297"/>
      <c r="J34" s="297"/>
      <c r="K34" s="297"/>
      <c r="L34" s="297"/>
      <c r="M34" s="297"/>
      <c r="N34" s="321"/>
      <c r="O34" s="298">
        <v>520</v>
      </c>
      <c r="P34" s="299"/>
      <c r="Q34" s="299"/>
      <c r="R34" s="300"/>
      <c r="S34" s="299"/>
      <c r="T34" s="301"/>
      <c r="U34" s="376" t="s">
        <v>576</v>
      </c>
      <c r="V34" s="377"/>
      <c r="W34" s="377"/>
      <c r="X34" s="377"/>
      <c r="Y34" s="377"/>
      <c r="Z34" s="377"/>
      <c r="AA34" s="377"/>
      <c r="AB34" s="377"/>
      <c r="AC34" s="377"/>
      <c r="AD34" s="377"/>
      <c r="AE34" s="377"/>
      <c r="AF34" s="377"/>
      <c r="AG34" s="377"/>
      <c r="AH34" s="378"/>
      <c r="AI34" s="356">
        <f>SUM(AI30:AK33)</f>
        <v>2100</v>
      </c>
      <c r="AJ34" s="357"/>
      <c r="AK34" s="358"/>
      <c r="AL34" s="359" t="str">
        <f>IF(COUNTA(AL30:AL33)=0,"",SUMIF(AL30:AL33,"●",AI30:AI33)+SUM(AL30:AL33))</f>
        <v/>
      </c>
      <c r="AM34" s="357"/>
      <c r="AN34" s="358"/>
      <c r="AO34" s="293">
        <v>314018</v>
      </c>
      <c r="AP34" s="294"/>
      <c r="AQ34" s="295"/>
      <c r="AR34" s="296" t="s">
        <v>60</v>
      </c>
      <c r="AS34" s="297"/>
      <c r="AT34" s="297"/>
      <c r="AU34" s="297"/>
      <c r="AV34" s="297"/>
      <c r="AW34" s="297"/>
      <c r="AX34" s="297"/>
      <c r="AY34" s="297"/>
      <c r="AZ34" s="297"/>
      <c r="BA34" s="297"/>
      <c r="BB34" s="321"/>
      <c r="BC34" s="298">
        <v>130</v>
      </c>
      <c r="BD34" s="299"/>
      <c r="BE34" s="299"/>
      <c r="BF34" s="300"/>
      <c r="BG34" s="299"/>
      <c r="BH34" s="301"/>
      <c r="BI34" s="420">
        <v>314070</v>
      </c>
      <c r="BJ34" s="294"/>
      <c r="BK34" s="295"/>
      <c r="BL34" s="296" t="s">
        <v>577</v>
      </c>
      <c r="BM34" s="297"/>
      <c r="BN34" s="297"/>
      <c r="BO34" s="297"/>
      <c r="BP34" s="297"/>
      <c r="BQ34" s="297"/>
      <c r="BR34" s="297"/>
      <c r="BS34" s="297"/>
      <c r="BT34" s="297"/>
      <c r="BU34" s="297"/>
      <c r="BV34" s="321"/>
      <c r="BW34" s="298">
        <v>450</v>
      </c>
      <c r="BX34" s="299"/>
      <c r="BY34" s="299"/>
      <c r="BZ34" s="300"/>
      <c r="CA34" s="299"/>
      <c r="CB34" s="301"/>
    </row>
    <row r="35" spans="1:80" ht="12.75" customHeight="1" x14ac:dyDescent="0.2">
      <c r="A35" s="293">
        <v>313021</v>
      </c>
      <c r="B35" s="294"/>
      <c r="C35" s="295"/>
      <c r="D35" s="296" t="s">
        <v>578</v>
      </c>
      <c r="E35" s="297"/>
      <c r="F35" s="297"/>
      <c r="G35" s="297"/>
      <c r="H35" s="297"/>
      <c r="I35" s="297"/>
      <c r="J35" s="297"/>
      <c r="K35" s="297"/>
      <c r="L35" s="297"/>
      <c r="M35" s="297"/>
      <c r="N35" s="321"/>
      <c r="O35" s="298">
        <v>340</v>
      </c>
      <c r="P35" s="299"/>
      <c r="Q35" s="299"/>
      <c r="R35" s="300"/>
      <c r="S35" s="299"/>
      <c r="T35" s="301"/>
      <c r="U35" s="293">
        <v>313071</v>
      </c>
      <c r="V35" s="294"/>
      <c r="W35" s="295"/>
      <c r="X35" s="296" t="s">
        <v>579</v>
      </c>
      <c r="Y35" s="297"/>
      <c r="Z35" s="297"/>
      <c r="AA35" s="297"/>
      <c r="AB35" s="297"/>
      <c r="AC35" s="297"/>
      <c r="AD35" s="297"/>
      <c r="AE35" s="297"/>
      <c r="AF35" s="297"/>
      <c r="AG35" s="297"/>
      <c r="AH35" s="321"/>
      <c r="AI35" s="298">
        <v>350</v>
      </c>
      <c r="AJ35" s="299"/>
      <c r="AK35" s="299"/>
      <c r="AL35" s="300"/>
      <c r="AM35" s="299"/>
      <c r="AN35" s="301"/>
      <c r="AO35" s="293">
        <v>314019</v>
      </c>
      <c r="AP35" s="294"/>
      <c r="AQ35" s="295"/>
      <c r="AR35" s="296" t="s">
        <v>580</v>
      </c>
      <c r="AS35" s="297"/>
      <c r="AT35" s="297"/>
      <c r="AU35" s="297"/>
      <c r="AV35" s="297"/>
      <c r="AW35" s="297"/>
      <c r="AX35" s="297"/>
      <c r="AY35" s="297"/>
      <c r="AZ35" s="297"/>
      <c r="BA35" s="297"/>
      <c r="BB35" s="321"/>
      <c r="BC35" s="298">
        <v>150</v>
      </c>
      <c r="BD35" s="299"/>
      <c r="BE35" s="299"/>
      <c r="BF35" s="300"/>
      <c r="BG35" s="299"/>
      <c r="BH35" s="301"/>
      <c r="BI35" s="420">
        <v>314071</v>
      </c>
      <c r="BJ35" s="294"/>
      <c r="BK35" s="295"/>
      <c r="BL35" s="296" t="s">
        <v>581</v>
      </c>
      <c r="BM35" s="297"/>
      <c r="BN35" s="297"/>
      <c r="BO35" s="297"/>
      <c r="BP35" s="297"/>
      <c r="BQ35" s="297"/>
      <c r="BR35" s="297"/>
      <c r="BS35" s="297"/>
      <c r="BT35" s="297"/>
      <c r="BU35" s="297"/>
      <c r="BV35" s="321"/>
      <c r="BW35" s="298">
        <v>550</v>
      </c>
      <c r="BX35" s="299"/>
      <c r="BY35" s="299"/>
      <c r="BZ35" s="300"/>
      <c r="CA35" s="299"/>
      <c r="CB35" s="301"/>
    </row>
    <row r="36" spans="1:80" ht="12.75" customHeight="1" x14ac:dyDescent="0.2">
      <c r="A36" s="376" t="s">
        <v>582</v>
      </c>
      <c r="B36" s="377"/>
      <c r="C36" s="377"/>
      <c r="D36" s="377"/>
      <c r="E36" s="377"/>
      <c r="F36" s="377"/>
      <c r="G36" s="377"/>
      <c r="H36" s="377"/>
      <c r="I36" s="377"/>
      <c r="J36" s="377"/>
      <c r="K36" s="377"/>
      <c r="L36" s="377"/>
      <c r="M36" s="377"/>
      <c r="N36" s="378"/>
      <c r="O36" s="356">
        <f>SUM(O24:Q35)</f>
        <v>5180</v>
      </c>
      <c r="P36" s="357"/>
      <c r="Q36" s="358"/>
      <c r="R36" s="359" t="str">
        <f>IF(COUNTA(R24:R35)=0,"",SUMIF(R24:R35,"●",O24:O35)+SUM(R24:R35))</f>
        <v/>
      </c>
      <c r="S36" s="357"/>
      <c r="T36" s="358"/>
      <c r="U36" s="293">
        <v>313072</v>
      </c>
      <c r="V36" s="294"/>
      <c r="W36" s="295"/>
      <c r="X36" s="296" t="s">
        <v>583</v>
      </c>
      <c r="Y36" s="297"/>
      <c r="Z36" s="297"/>
      <c r="AA36" s="297"/>
      <c r="AB36" s="297"/>
      <c r="AC36" s="297"/>
      <c r="AD36" s="297"/>
      <c r="AE36" s="297"/>
      <c r="AF36" s="297"/>
      <c r="AG36" s="297"/>
      <c r="AH36" s="321"/>
      <c r="AI36" s="298">
        <v>550</v>
      </c>
      <c r="AJ36" s="299"/>
      <c r="AK36" s="299"/>
      <c r="AL36" s="300"/>
      <c r="AM36" s="299"/>
      <c r="AN36" s="301"/>
      <c r="AO36" s="293">
        <v>314020</v>
      </c>
      <c r="AP36" s="294"/>
      <c r="AQ36" s="295"/>
      <c r="AR36" s="296" t="s">
        <v>584</v>
      </c>
      <c r="AS36" s="297"/>
      <c r="AT36" s="297"/>
      <c r="AU36" s="297"/>
      <c r="AV36" s="297"/>
      <c r="AW36" s="297"/>
      <c r="AX36" s="297"/>
      <c r="AY36" s="297"/>
      <c r="AZ36" s="297"/>
      <c r="BA36" s="297"/>
      <c r="BB36" s="321"/>
      <c r="BC36" s="298">
        <v>510</v>
      </c>
      <c r="BD36" s="299"/>
      <c r="BE36" s="299"/>
      <c r="BF36" s="300"/>
      <c r="BG36" s="299"/>
      <c r="BH36" s="301"/>
      <c r="BI36" s="420">
        <v>314072</v>
      </c>
      <c r="BJ36" s="294"/>
      <c r="BK36" s="295"/>
      <c r="BL36" s="296" t="s">
        <v>585</v>
      </c>
      <c r="BM36" s="297"/>
      <c r="BN36" s="297"/>
      <c r="BO36" s="297"/>
      <c r="BP36" s="297"/>
      <c r="BQ36" s="297"/>
      <c r="BR36" s="297"/>
      <c r="BS36" s="297"/>
      <c r="BT36" s="297"/>
      <c r="BU36" s="297"/>
      <c r="BV36" s="321"/>
      <c r="BW36" s="298">
        <v>730</v>
      </c>
      <c r="BX36" s="299"/>
      <c r="BY36" s="299"/>
      <c r="BZ36" s="300"/>
      <c r="CA36" s="299"/>
      <c r="CB36" s="301"/>
    </row>
    <row r="37" spans="1:80" ht="12.75" customHeight="1" x14ac:dyDescent="0.2">
      <c r="A37" s="293">
        <v>313022</v>
      </c>
      <c r="B37" s="294"/>
      <c r="C37" s="295"/>
      <c r="D37" s="296" t="s">
        <v>586</v>
      </c>
      <c r="E37" s="297"/>
      <c r="F37" s="297"/>
      <c r="G37" s="297"/>
      <c r="H37" s="297"/>
      <c r="I37" s="297"/>
      <c r="J37" s="297"/>
      <c r="K37" s="297"/>
      <c r="L37" s="297"/>
      <c r="M37" s="297"/>
      <c r="N37" s="321"/>
      <c r="O37" s="298">
        <v>700</v>
      </c>
      <c r="P37" s="299"/>
      <c r="Q37" s="299"/>
      <c r="R37" s="300"/>
      <c r="S37" s="299"/>
      <c r="T37" s="301"/>
      <c r="U37" s="293">
        <v>313073</v>
      </c>
      <c r="V37" s="294"/>
      <c r="W37" s="295"/>
      <c r="X37" s="296" t="s">
        <v>587</v>
      </c>
      <c r="Y37" s="297"/>
      <c r="Z37" s="297"/>
      <c r="AA37" s="297"/>
      <c r="AB37" s="297"/>
      <c r="AC37" s="297"/>
      <c r="AD37" s="297"/>
      <c r="AE37" s="297"/>
      <c r="AF37" s="297"/>
      <c r="AG37" s="297"/>
      <c r="AH37" s="321"/>
      <c r="AI37" s="298">
        <v>500</v>
      </c>
      <c r="AJ37" s="299"/>
      <c r="AK37" s="299"/>
      <c r="AL37" s="300"/>
      <c r="AM37" s="299"/>
      <c r="AN37" s="301"/>
      <c r="AO37" s="293">
        <v>314021</v>
      </c>
      <c r="AP37" s="294"/>
      <c r="AQ37" s="295"/>
      <c r="AR37" s="296" t="s">
        <v>588</v>
      </c>
      <c r="AS37" s="297"/>
      <c r="AT37" s="297"/>
      <c r="AU37" s="297"/>
      <c r="AV37" s="297"/>
      <c r="AW37" s="297"/>
      <c r="AX37" s="297"/>
      <c r="AY37" s="297"/>
      <c r="AZ37" s="297"/>
      <c r="BA37" s="297"/>
      <c r="BB37" s="321"/>
      <c r="BC37" s="298">
        <v>600</v>
      </c>
      <c r="BD37" s="299"/>
      <c r="BE37" s="299"/>
      <c r="BF37" s="300"/>
      <c r="BG37" s="299"/>
      <c r="BH37" s="301"/>
      <c r="BI37" s="420">
        <v>314073</v>
      </c>
      <c r="BJ37" s="294"/>
      <c r="BK37" s="295"/>
      <c r="BL37" s="296" t="s">
        <v>589</v>
      </c>
      <c r="BM37" s="297"/>
      <c r="BN37" s="297"/>
      <c r="BO37" s="297"/>
      <c r="BP37" s="297"/>
      <c r="BQ37" s="297"/>
      <c r="BR37" s="297"/>
      <c r="BS37" s="297"/>
      <c r="BT37" s="297"/>
      <c r="BU37" s="297"/>
      <c r="BV37" s="321"/>
      <c r="BW37" s="298">
        <v>400</v>
      </c>
      <c r="BX37" s="299"/>
      <c r="BY37" s="299"/>
      <c r="BZ37" s="300"/>
      <c r="CA37" s="299"/>
      <c r="CB37" s="301"/>
    </row>
    <row r="38" spans="1:80" ht="12.75" customHeight="1" x14ac:dyDescent="0.2">
      <c r="A38" s="293">
        <v>313023</v>
      </c>
      <c r="B38" s="294"/>
      <c r="C38" s="295"/>
      <c r="D38" s="296" t="s">
        <v>590</v>
      </c>
      <c r="E38" s="297"/>
      <c r="F38" s="297"/>
      <c r="G38" s="297"/>
      <c r="H38" s="297"/>
      <c r="I38" s="297"/>
      <c r="J38" s="297"/>
      <c r="K38" s="297"/>
      <c r="L38" s="297"/>
      <c r="M38" s="297"/>
      <c r="N38" s="321"/>
      <c r="O38" s="298">
        <v>570</v>
      </c>
      <c r="P38" s="299"/>
      <c r="Q38" s="299"/>
      <c r="R38" s="300"/>
      <c r="S38" s="299"/>
      <c r="T38" s="301"/>
      <c r="U38" s="293">
        <v>313074</v>
      </c>
      <c r="V38" s="294"/>
      <c r="W38" s="295"/>
      <c r="X38" s="296" t="s">
        <v>591</v>
      </c>
      <c r="Y38" s="297"/>
      <c r="Z38" s="297"/>
      <c r="AA38" s="297"/>
      <c r="AB38" s="297"/>
      <c r="AC38" s="297"/>
      <c r="AD38" s="297"/>
      <c r="AE38" s="297"/>
      <c r="AF38" s="297"/>
      <c r="AG38" s="297"/>
      <c r="AH38" s="321"/>
      <c r="AI38" s="298">
        <v>600</v>
      </c>
      <c r="AJ38" s="299"/>
      <c r="AK38" s="299"/>
      <c r="AL38" s="300"/>
      <c r="AM38" s="299"/>
      <c r="AN38" s="301"/>
      <c r="AO38" s="293">
        <v>314022</v>
      </c>
      <c r="AP38" s="294"/>
      <c r="AQ38" s="295"/>
      <c r="AR38" s="296" t="s">
        <v>592</v>
      </c>
      <c r="AS38" s="297"/>
      <c r="AT38" s="297"/>
      <c r="AU38" s="297"/>
      <c r="AV38" s="297"/>
      <c r="AW38" s="297"/>
      <c r="AX38" s="297"/>
      <c r="AY38" s="297"/>
      <c r="AZ38" s="297"/>
      <c r="BA38" s="297"/>
      <c r="BB38" s="321"/>
      <c r="BC38" s="298">
        <v>520</v>
      </c>
      <c r="BD38" s="299"/>
      <c r="BE38" s="299"/>
      <c r="BF38" s="300"/>
      <c r="BG38" s="299"/>
      <c r="BH38" s="301"/>
      <c r="BI38" s="420">
        <v>314074</v>
      </c>
      <c r="BJ38" s="294"/>
      <c r="BK38" s="295"/>
      <c r="BL38" s="296" t="s">
        <v>593</v>
      </c>
      <c r="BM38" s="297"/>
      <c r="BN38" s="297"/>
      <c r="BO38" s="297"/>
      <c r="BP38" s="297"/>
      <c r="BQ38" s="297"/>
      <c r="BR38" s="297"/>
      <c r="BS38" s="297"/>
      <c r="BT38" s="297"/>
      <c r="BU38" s="297"/>
      <c r="BV38" s="321"/>
      <c r="BW38" s="298">
        <v>500</v>
      </c>
      <c r="BX38" s="299"/>
      <c r="BY38" s="299"/>
      <c r="BZ38" s="300"/>
      <c r="CA38" s="299"/>
      <c r="CB38" s="301"/>
    </row>
    <row r="39" spans="1:80" ht="12.75" customHeight="1" x14ac:dyDescent="0.2">
      <c r="A39" s="293">
        <v>313024</v>
      </c>
      <c r="B39" s="294"/>
      <c r="C39" s="295"/>
      <c r="D39" s="296" t="s">
        <v>594</v>
      </c>
      <c r="E39" s="297"/>
      <c r="F39" s="297"/>
      <c r="G39" s="297"/>
      <c r="H39" s="297"/>
      <c r="I39" s="297"/>
      <c r="J39" s="297"/>
      <c r="K39" s="297"/>
      <c r="L39" s="297"/>
      <c r="M39" s="297"/>
      <c r="N39" s="321"/>
      <c r="O39" s="298">
        <v>600</v>
      </c>
      <c r="P39" s="299"/>
      <c r="Q39" s="299"/>
      <c r="R39" s="300"/>
      <c r="S39" s="299"/>
      <c r="T39" s="301"/>
      <c r="U39" s="293">
        <v>313075</v>
      </c>
      <c r="V39" s="294"/>
      <c r="W39" s="295"/>
      <c r="X39" s="296" t="s">
        <v>595</v>
      </c>
      <c r="Y39" s="297"/>
      <c r="Z39" s="297"/>
      <c r="AA39" s="297"/>
      <c r="AB39" s="297"/>
      <c r="AC39" s="297"/>
      <c r="AD39" s="297"/>
      <c r="AE39" s="297"/>
      <c r="AF39" s="297"/>
      <c r="AG39" s="297"/>
      <c r="AH39" s="321"/>
      <c r="AI39" s="298">
        <v>350</v>
      </c>
      <c r="AJ39" s="299"/>
      <c r="AK39" s="299"/>
      <c r="AL39" s="300"/>
      <c r="AM39" s="299"/>
      <c r="AN39" s="301"/>
      <c r="AO39" s="293">
        <v>314100</v>
      </c>
      <c r="AP39" s="294"/>
      <c r="AQ39" s="295"/>
      <c r="AR39" s="296" t="s">
        <v>596</v>
      </c>
      <c r="AS39" s="297"/>
      <c r="AT39" s="297"/>
      <c r="AU39" s="297"/>
      <c r="AV39" s="297"/>
      <c r="AW39" s="297"/>
      <c r="AX39" s="297"/>
      <c r="AY39" s="297"/>
      <c r="AZ39" s="297"/>
      <c r="BA39" s="297"/>
      <c r="BB39" s="321"/>
      <c r="BC39" s="298">
        <v>550</v>
      </c>
      <c r="BD39" s="299"/>
      <c r="BE39" s="299"/>
      <c r="BF39" s="300"/>
      <c r="BG39" s="299"/>
      <c r="BH39" s="301"/>
      <c r="BI39" s="293">
        <v>314075</v>
      </c>
      <c r="BJ39" s="294"/>
      <c r="BK39" s="295"/>
      <c r="BL39" s="296" t="s">
        <v>597</v>
      </c>
      <c r="BM39" s="297"/>
      <c r="BN39" s="297"/>
      <c r="BO39" s="297"/>
      <c r="BP39" s="297"/>
      <c r="BQ39" s="297"/>
      <c r="BR39" s="297"/>
      <c r="BS39" s="297"/>
      <c r="BT39" s="297"/>
      <c r="BU39" s="297"/>
      <c r="BV39" s="321"/>
      <c r="BW39" s="298">
        <v>380</v>
      </c>
      <c r="BX39" s="299"/>
      <c r="BY39" s="299"/>
      <c r="BZ39" s="300"/>
      <c r="CA39" s="299"/>
      <c r="CB39" s="301"/>
    </row>
    <row r="40" spans="1:80" ht="12.75" customHeight="1" x14ac:dyDescent="0.2">
      <c r="A40" s="293">
        <v>313025</v>
      </c>
      <c r="B40" s="294"/>
      <c r="C40" s="295"/>
      <c r="D40" s="296" t="s">
        <v>598</v>
      </c>
      <c r="E40" s="297"/>
      <c r="F40" s="297"/>
      <c r="G40" s="297"/>
      <c r="H40" s="297"/>
      <c r="I40" s="297"/>
      <c r="J40" s="297"/>
      <c r="K40" s="297"/>
      <c r="L40" s="297"/>
      <c r="M40" s="297"/>
      <c r="N40" s="321"/>
      <c r="O40" s="298">
        <v>700</v>
      </c>
      <c r="P40" s="299"/>
      <c r="Q40" s="299"/>
      <c r="R40" s="300"/>
      <c r="S40" s="299"/>
      <c r="T40" s="301"/>
      <c r="U40" s="376" t="s">
        <v>599</v>
      </c>
      <c r="V40" s="377"/>
      <c r="W40" s="377"/>
      <c r="X40" s="377"/>
      <c r="Y40" s="377"/>
      <c r="Z40" s="377"/>
      <c r="AA40" s="377"/>
      <c r="AB40" s="377"/>
      <c r="AC40" s="377"/>
      <c r="AD40" s="377"/>
      <c r="AE40" s="377"/>
      <c r="AF40" s="377"/>
      <c r="AG40" s="377"/>
      <c r="AH40" s="378"/>
      <c r="AI40" s="356">
        <f>SUM(AI35:AK39)</f>
        <v>2350</v>
      </c>
      <c r="AJ40" s="357"/>
      <c r="AK40" s="358"/>
      <c r="AL40" s="359" t="str">
        <f>IF(COUNTA(AL35:AL39)=0,"",SUMIF(AL35:AL39,"●",AI35:AI39)+SUM(AL35:AL39))</f>
        <v/>
      </c>
      <c r="AM40" s="357"/>
      <c r="AN40" s="358"/>
      <c r="AO40" s="376" t="s">
        <v>600</v>
      </c>
      <c r="AP40" s="377"/>
      <c r="AQ40" s="377"/>
      <c r="AR40" s="377"/>
      <c r="AS40" s="377"/>
      <c r="AT40" s="377"/>
      <c r="AU40" s="377"/>
      <c r="AV40" s="377"/>
      <c r="AW40" s="377"/>
      <c r="AX40" s="377"/>
      <c r="AY40" s="377"/>
      <c r="AZ40" s="377"/>
      <c r="BA40" s="377"/>
      <c r="BB40" s="378"/>
      <c r="BC40" s="356">
        <f>SUM(BC34:BC39)</f>
        <v>2460</v>
      </c>
      <c r="BD40" s="357"/>
      <c r="BE40" s="358"/>
      <c r="BF40" s="359" t="str">
        <f>IF(COUNTA(BF34:BF39)=0,"",SUMIF(BF34:BF39,"●",BC34:BC39)+SUM(BF34:BF39))</f>
        <v/>
      </c>
      <c r="BG40" s="357"/>
      <c r="BH40" s="358"/>
      <c r="BI40" s="376" t="s">
        <v>601</v>
      </c>
      <c r="BJ40" s="377"/>
      <c r="BK40" s="377"/>
      <c r="BL40" s="377"/>
      <c r="BM40" s="377"/>
      <c r="BN40" s="377"/>
      <c r="BO40" s="377"/>
      <c r="BP40" s="377"/>
      <c r="BQ40" s="377"/>
      <c r="BR40" s="377"/>
      <c r="BS40" s="377"/>
      <c r="BT40" s="377"/>
      <c r="BU40" s="377"/>
      <c r="BV40" s="378"/>
      <c r="BW40" s="356">
        <f>SUM(BW29:BW39)</f>
        <v>4780</v>
      </c>
      <c r="BX40" s="357"/>
      <c r="BY40" s="358"/>
      <c r="BZ40" s="359" t="str">
        <f>IF(COUNTA(BZ29:BZ39)=0,"",SUMIF(BZ29:BZ39,"●",BW29:BW39)+SUM(BZ29:BZ39))</f>
        <v/>
      </c>
      <c r="CA40" s="357"/>
      <c r="CB40" s="358"/>
    </row>
    <row r="41" spans="1:80" ht="12.75" customHeight="1" x14ac:dyDescent="0.2">
      <c r="A41" s="376" t="s">
        <v>602</v>
      </c>
      <c r="B41" s="377"/>
      <c r="C41" s="377"/>
      <c r="D41" s="377"/>
      <c r="E41" s="377"/>
      <c r="F41" s="377"/>
      <c r="G41" s="377"/>
      <c r="H41" s="377"/>
      <c r="I41" s="377"/>
      <c r="J41" s="377"/>
      <c r="K41" s="377"/>
      <c r="L41" s="377"/>
      <c r="M41" s="377"/>
      <c r="N41" s="378"/>
      <c r="O41" s="356">
        <f>SUM(O37:Q40)</f>
        <v>2570</v>
      </c>
      <c r="P41" s="357"/>
      <c r="Q41" s="358"/>
      <c r="R41" s="359" t="str">
        <f>IF(COUNTA(R37:R40)=0,"",SUMIF(R37:R40,"●",O37:O40)+SUM(R37:R40))</f>
        <v/>
      </c>
      <c r="S41" s="357"/>
      <c r="T41" s="358"/>
      <c r="U41" s="293">
        <v>313076</v>
      </c>
      <c r="V41" s="294"/>
      <c r="W41" s="295"/>
      <c r="X41" s="296" t="s">
        <v>603</v>
      </c>
      <c r="Y41" s="297"/>
      <c r="Z41" s="297"/>
      <c r="AA41" s="297"/>
      <c r="AB41" s="297"/>
      <c r="AC41" s="297"/>
      <c r="AD41" s="297"/>
      <c r="AE41" s="297"/>
      <c r="AF41" s="297"/>
      <c r="AG41" s="297"/>
      <c r="AH41" s="321"/>
      <c r="AI41" s="298">
        <v>930</v>
      </c>
      <c r="AJ41" s="299"/>
      <c r="AK41" s="299"/>
      <c r="AL41" s="300"/>
      <c r="AM41" s="299"/>
      <c r="AN41" s="301"/>
      <c r="AO41" s="293">
        <v>314023</v>
      </c>
      <c r="AP41" s="294"/>
      <c r="AQ41" s="295"/>
      <c r="AR41" s="296" t="s">
        <v>604</v>
      </c>
      <c r="AS41" s="297"/>
      <c r="AT41" s="297"/>
      <c r="AU41" s="297"/>
      <c r="AV41" s="297"/>
      <c r="AW41" s="297"/>
      <c r="AX41" s="297"/>
      <c r="AY41" s="297"/>
      <c r="AZ41" s="297"/>
      <c r="BA41" s="297"/>
      <c r="BB41" s="321"/>
      <c r="BC41" s="298">
        <v>400</v>
      </c>
      <c r="BD41" s="299"/>
      <c r="BE41" s="299"/>
      <c r="BF41" s="300"/>
      <c r="BG41" s="299"/>
      <c r="BH41" s="301"/>
      <c r="BI41" s="420">
        <v>314076</v>
      </c>
      <c r="BJ41" s="294"/>
      <c r="BK41" s="295"/>
      <c r="BL41" s="296" t="s">
        <v>605</v>
      </c>
      <c r="BM41" s="297"/>
      <c r="BN41" s="297"/>
      <c r="BO41" s="297"/>
      <c r="BP41" s="297"/>
      <c r="BQ41" s="297"/>
      <c r="BR41" s="297"/>
      <c r="BS41" s="297"/>
      <c r="BT41" s="297"/>
      <c r="BU41" s="297"/>
      <c r="BV41" s="321"/>
      <c r="BW41" s="298">
        <v>900</v>
      </c>
      <c r="BX41" s="299"/>
      <c r="BY41" s="299"/>
      <c r="BZ41" s="300"/>
      <c r="CA41" s="299"/>
      <c r="CB41" s="301"/>
    </row>
    <row r="42" spans="1:80" ht="12.75" customHeight="1" x14ac:dyDescent="0.2">
      <c r="A42" s="293">
        <v>313026</v>
      </c>
      <c r="B42" s="294"/>
      <c r="C42" s="295"/>
      <c r="D42" s="296" t="s">
        <v>606</v>
      </c>
      <c r="E42" s="297"/>
      <c r="F42" s="297"/>
      <c r="G42" s="297"/>
      <c r="H42" s="297"/>
      <c r="I42" s="297"/>
      <c r="J42" s="297"/>
      <c r="K42" s="297"/>
      <c r="L42" s="297"/>
      <c r="M42" s="297"/>
      <c r="N42" s="321"/>
      <c r="O42" s="298">
        <v>850</v>
      </c>
      <c r="P42" s="299"/>
      <c r="Q42" s="299"/>
      <c r="R42" s="300"/>
      <c r="S42" s="299"/>
      <c r="T42" s="301"/>
      <c r="U42" s="293">
        <v>313077</v>
      </c>
      <c r="V42" s="294"/>
      <c r="W42" s="295"/>
      <c r="X42" s="296" t="s">
        <v>607</v>
      </c>
      <c r="Y42" s="297"/>
      <c r="Z42" s="297"/>
      <c r="AA42" s="297"/>
      <c r="AB42" s="297"/>
      <c r="AC42" s="297"/>
      <c r="AD42" s="297"/>
      <c r="AE42" s="297"/>
      <c r="AF42" s="297"/>
      <c r="AG42" s="297"/>
      <c r="AH42" s="321"/>
      <c r="AI42" s="298">
        <v>640</v>
      </c>
      <c r="AJ42" s="299"/>
      <c r="AK42" s="299"/>
      <c r="AL42" s="300"/>
      <c r="AM42" s="299"/>
      <c r="AN42" s="301"/>
      <c r="AO42" s="293">
        <v>314024</v>
      </c>
      <c r="AP42" s="294"/>
      <c r="AQ42" s="295"/>
      <c r="AR42" s="296" t="s">
        <v>608</v>
      </c>
      <c r="AS42" s="297"/>
      <c r="AT42" s="297"/>
      <c r="AU42" s="297"/>
      <c r="AV42" s="297"/>
      <c r="AW42" s="297"/>
      <c r="AX42" s="297"/>
      <c r="AY42" s="297"/>
      <c r="AZ42" s="297"/>
      <c r="BA42" s="297"/>
      <c r="BB42" s="321"/>
      <c r="BC42" s="298">
        <v>400</v>
      </c>
      <c r="BD42" s="299"/>
      <c r="BE42" s="299"/>
      <c r="BF42" s="300"/>
      <c r="BG42" s="299"/>
      <c r="BH42" s="301"/>
      <c r="BI42" s="420">
        <v>314077</v>
      </c>
      <c r="BJ42" s="294"/>
      <c r="BK42" s="295"/>
      <c r="BL42" s="296" t="s">
        <v>609</v>
      </c>
      <c r="BM42" s="297"/>
      <c r="BN42" s="297"/>
      <c r="BO42" s="297"/>
      <c r="BP42" s="297"/>
      <c r="BQ42" s="297"/>
      <c r="BR42" s="297"/>
      <c r="BS42" s="297"/>
      <c r="BT42" s="297"/>
      <c r="BU42" s="297"/>
      <c r="BV42" s="321"/>
      <c r="BW42" s="298">
        <v>500</v>
      </c>
      <c r="BX42" s="299"/>
      <c r="BY42" s="299"/>
      <c r="BZ42" s="300"/>
      <c r="CA42" s="299"/>
      <c r="CB42" s="301"/>
    </row>
    <row r="43" spans="1:80" ht="12.75" customHeight="1" x14ac:dyDescent="0.2">
      <c r="A43" s="293">
        <v>313027</v>
      </c>
      <c r="B43" s="294"/>
      <c r="C43" s="295"/>
      <c r="D43" s="296" t="s">
        <v>610</v>
      </c>
      <c r="E43" s="297"/>
      <c r="F43" s="297"/>
      <c r="G43" s="297"/>
      <c r="H43" s="297"/>
      <c r="I43" s="297"/>
      <c r="J43" s="297"/>
      <c r="K43" s="297"/>
      <c r="L43" s="297"/>
      <c r="M43" s="297"/>
      <c r="N43" s="321"/>
      <c r="O43" s="298">
        <v>370</v>
      </c>
      <c r="P43" s="299"/>
      <c r="Q43" s="299"/>
      <c r="R43" s="300"/>
      <c r="S43" s="299"/>
      <c r="T43" s="301"/>
      <c r="U43" s="293">
        <v>313078</v>
      </c>
      <c r="V43" s="294"/>
      <c r="W43" s="295"/>
      <c r="X43" s="296" t="s">
        <v>611</v>
      </c>
      <c r="Y43" s="297"/>
      <c r="Z43" s="297"/>
      <c r="AA43" s="297"/>
      <c r="AB43" s="297"/>
      <c r="AC43" s="297"/>
      <c r="AD43" s="297"/>
      <c r="AE43" s="297"/>
      <c r="AF43" s="297"/>
      <c r="AG43" s="297"/>
      <c r="AH43" s="321"/>
      <c r="AI43" s="298">
        <v>270</v>
      </c>
      <c r="AJ43" s="299"/>
      <c r="AK43" s="299"/>
      <c r="AL43" s="300"/>
      <c r="AM43" s="299"/>
      <c r="AN43" s="301"/>
      <c r="AO43" s="293">
        <v>314025</v>
      </c>
      <c r="AP43" s="294"/>
      <c r="AQ43" s="295"/>
      <c r="AR43" s="296" t="s">
        <v>612</v>
      </c>
      <c r="AS43" s="297"/>
      <c r="AT43" s="297"/>
      <c r="AU43" s="297"/>
      <c r="AV43" s="297"/>
      <c r="AW43" s="297"/>
      <c r="AX43" s="297"/>
      <c r="AY43" s="297"/>
      <c r="AZ43" s="297"/>
      <c r="BA43" s="297"/>
      <c r="BB43" s="321"/>
      <c r="BC43" s="298">
        <v>370</v>
      </c>
      <c r="BD43" s="299"/>
      <c r="BE43" s="299"/>
      <c r="BF43" s="300"/>
      <c r="BG43" s="299"/>
      <c r="BH43" s="301"/>
      <c r="BI43" s="420">
        <v>314078</v>
      </c>
      <c r="BJ43" s="294"/>
      <c r="BK43" s="295"/>
      <c r="BL43" s="296" t="s">
        <v>613</v>
      </c>
      <c r="BM43" s="297"/>
      <c r="BN43" s="297"/>
      <c r="BO43" s="297"/>
      <c r="BP43" s="297"/>
      <c r="BQ43" s="297"/>
      <c r="BR43" s="297"/>
      <c r="BS43" s="297"/>
      <c r="BT43" s="297"/>
      <c r="BU43" s="297"/>
      <c r="BV43" s="321"/>
      <c r="BW43" s="298">
        <v>620</v>
      </c>
      <c r="BX43" s="299"/>
      <c r="BY43" s="299"/>
      <c r="BZ43" s="300"/>
      <c r="CA43" s="299"/>
      <c r="CB43" s="301"/>
    </row>
    <row r="44" spans="1:80" ht="12.75" customHeight="1" x14ac:dyDescent="0.2">
      <c r="A44" s="293">
        <v>313028</v>
      </c>
      <c r="B44" s="294"/>
      <c r="C44" s="295"/>
      <c r="D44" s="296" t="s">
        <v>614</v>
      </c>
      <c r="E44" s="297"/>
      <c r="F44" s="297"/>
      <c r="G44" s="297"/>
      <c r="H44" s="297"/>
      <c r="I44" s="297"/>
      <c r="J44" s="297"/>
      <c r="K44" s="297"/>
      <c r="L44" s="297"/>
      <c r="M44" s="297"/>
      <c r="N44" s="321"/>
      <c r="O44" s="298">
        <v>500</v>
      </c>
      <c r="P44" s="299"/>
      <c r="Q44" s="299"/>
      <c r="R44" s="300"/>
      <c r="S44" s="299"/>
      <c r="T44" s="301"/>
      <c r="U44" s="293">
        <v>313079</v>
      </c>
      <c r="V44" s="294"/>
      <c r="W44" s="295"/>
      <c r="X44" s="296" t="s">
        <v>615</v>
      </c>
      <c r="Y44" s="297"/>
      <c r="Z44" s="297"/>
      <c r="AA44" s="297"/>
      <c r="AB44" s="297"/>
      <c r="AC44" s="297"/>
      <c r="AD44" s="297"/>
      <c r="AE44" s="297"/>
      <c r="AF44" s="297"/>
      <c r="AG44" s="297"/>
      <c r="AH44" s="321"/>
      <c r="AI44" s="298">
        <v>450</v>
      </c>
      <c r="AJ44" s="299"/>
      <c r="AK44" s="299"/>
      <c r="AL44" s="300"/>
      <c r="AM44" s="299"/>
      <c r="AN44" s="301"/>
      <c r="AO44" s="293">
        <v>314026</v>
      </c>
      <c r="AP44" s="294"/>
      <c r="AQ44" s="295"/>
      <c r="AR44" s="296" t="s">
        <v>616</v>
      </c>
      <c r="AS44" s="297"/>
      <c r="AT44" s="297"/>
      <c r="AU44" s="297"/>
      <c r="AV44" s="297"/>
      <c r="AW44" s="297"/>
      <c r="AX44" s="297"/>
      <c r="AY44" s="297"/>
      <c r="AZ44" s="297"/>
      <c r="BA44" s="297"/>
      <c r="BB44" s="321"/>
      <c r="BC44" s="298">
        <v>310</v>
      </c>
      <c r="BD44" s="299"/>
      <c r="BE44" s="299"/>
      <c r="BF44" s="300"/>
      <c r="BG44" s="299"/>
      <c r="BH44" s="301"/>
      <c r="BI44" s="420">
        <v>314079</v>
      </c>
      <c r="BJ44" s="294"/>
      <c r="BK44" s="295"/>
      <c r="BL44" s="296" t="s">
        <v>617</v>
      </c>
      <c r="BM44" s="297"/>
      <c r="BN44" s="297"/>
      <c r="BO44" s="297"/>
      <c r="BP44" s="297"/>
      <c r="BQ44" s="297"/>
      <c r="BR44" s="297"/>
      <c r="BS44" s="297"/>
      <c r="BT44" s="297"/>
      <c r="BU44" s="297"/>
      <c r="BV44" s="321"/>
      <c r="BW44" s="298">
        <v>870</v>
      </c>
      <c r="BX44" s="299"/>
      <c r="BY44" s="299"/>
      <c r="BZ44" s="300"/>
      <c r="CA44" s="299"/>
      <c r="CB44" s="301"/>
    </row>
    <row r="45" spans="1:80" ht="12.75" customHeight="1" x14ac:dyDescent="0.2">
      <c r="A45" s="293">
        <v>313029</v>
      </c>
      <c r="B45" s="294"/>
      <c r="C45" s="295"/>
      <c r="D45" s="296" t="s">
        <v>618</v>
      </c>
      <c r="E45" s="297"/>
      <c r="F45" s="297"/>
      <c r="G45" s="297"/>
      <c r="H45" s="297"/>
      <c r="I45" s="297"/>
      <c r="J45" s="297"/>
      <c r="K45" s="297"/>
      <c r="L45" s="297"/>
      <c r="M45" s="297"/>
      <c r="N45" s="321"/>
      <c r="O45" s="298">
        <v>350</v>
      </c>
      <c r="P45" s="299"/>
      <c r="Q45" s="299"/>
      <c r="R45" s="300"/>
      <c r="S45" s="299"/>
      <c r="T45" s="301"/>
      <c r="U45" s="293">
        <v>313080</v>
      </c>
      <c r="V45" s="294"/>
      <c r="W45" s="295"/>
      <c r="X45" s="296" t="s">
        <v>619</v>
      </c>
      <c r="Y45" s="297"/>
      <c r="Z45" s="297"/>
      <c r="AA45" s="297"/>
      <c r="AB45" s="297"/>
      <c r="AC45" s="297"/>
      <c r="AD45" s="297"/>
      <c r="AE45" s="297"/>
      <c r="AF45" s="297"/>
      <c r="AG45" s="297"/>
      <c r="AH45" s="321"/>
      <c r="AI45" s="298">
        <v>630</v>
      </c>
      <c r="AJ45" s="299"/>
      <c r="AK45" s="299"/>
      <c r="AL45" s="300"/>
      <c r="AM45" s="299"/>
      <c r="AN45" s="301"/>
      <c r="AO45" s="293">
        <v>314027</v>
      </c>
      <c r="AP45" s="294"/>
      <c r="AQ45" s="295"/>
      <c r="AR45" s="296" t="s">
        <v>620</v>
      </c>
      <c r="AS45" s="297"/>
      <c r="AT45" s="297"/>
      <c r="AU45" s="297"/>
      <c r="AV45" s="297"/>
      <c r="AW45" s="297"/>
      <c r="AX45" s="297"/>
      <c r="AY45" s="297"/>
      <c r="AZ45" s="297"/>
      <c r="BA45" s="297"/>
      <c r="BB45" s="321"/>
      <c r="BC45" s="298">
        <v>246</v>
      </c>
      <c r="BD45" s="299"/>
      <c r="BE45" s="299"/>
      <c r="BF45" s="300"/>
      <c r="BG45" s="299"/>
      <c r="BH45" s="301"/>
      <c r="BI45" s="420">
        <v>314080</v>
      </c>
      <c r="BJ45" s="294"/>
      <c r="BK45" s="295"/>
      <c r="BL45" s="296" t="s">
        <v>621</v>
      </c>
      <c r="BM45" s="297"/>
      <c r="BN45" s="297"/>
      <c r="BO45" s="297"/>
      <c r="BP45" s="297"/>
      <c r="BQ45" s="297"/>
      <c r="BR45" s="297"/>
      <c r="BS45" s="297"/>
      <c r="BT45" s="297"/>
      <c r="BU45" s="297"/>
      <c r="BV45" s="321"/>
      <c r="BW45" s="298">
        <v>450</v>
      </c>
      <c r="BX45" s="299"/>
      <c r="BY45" s="299"/>
      <c r="BZ45" s="300"/>
      <c r="CA45" s="299"/>
      <c r="CB45" s="301"/>
    </row>
    <row r="46" spans="1:80" ht="12.75" customHeight="1" x14ac:dyDescent="0.2">
      <c r="A46" s="293">
        <v>313030</v>
      </c>
      <c r="B46" s="294"/>
      <c r="C46" s="295"/>
      <c r="D46" s="296" t="s">
        <v>622</v>
      </c>
      <c r="E46" s="297"/>
      <c r="F46" s="297"/>
      <c r="G46" s="297"/>
      <c r="H46" s="297"/>
      <c r="I46" s="297"/>
      <c r="J46" s="297"/>
      <c r="K46" s="297"/>
      <c r="L46" s="297"/>
      <c r="M46" s="297"/>
      <c r="N46" s="321"/>
      <c r="O46" s="298">
        <v>550</v>
      </c>
      <c r="P46" s="299"/>
      <c r="Q46" s="299"/>
      <c r="R46" s="300"/>
      <c r="S46" s="299"/>
      <c r="T46" s="301"/>
      <c r="U46" s="376" t="s">
        <v>623</v>
      </c>
      <c r="V46" s="377"/>
      <c r="W46" s="377"/>
      <c r="X46" s="377"/>
      <c r="Y46" s="377"/>
      <c r="Z46" s="377"/>
      <c r="AA46" s="377"/>
      <c r="AB46" s="377"/>
      <c r="AC46" s="377"/>
      <c r="AD46" s="377"/>
      <c r="AE46" s="377"/>
      <c r="AF46" s="377"/>
      <c r="AG46" s="377"/>
      <c r="AH46" s="378"/>
      <c r="AI46" s="356">
        <f>SUM(AI41:AK45)</f>
        <v>2920</v>
      </c>
      <c r="AJ46" s="357"/>
      <c r="AK46" s="358"/>
      <c r="AL46" s="359" t="str">
        <f>IF(COUNTA(AL41:AL45)=0,"",SUMIF(AL41:AL45,"●",AI41:AI45)+SUM(AL41:AL45))</f>
        <v/>
      </c>
      <c r="AM46" s="357"/>
      <c r="AN46" s="358"/>
      <c r="AO46" s="293">
        <v>314028</v>
      </c>
      <c r="AP46" s="294"/>
      <c r="AQ46" s="295"/>
      <c r="AR46" s="296" t="s">
        <v>624</v>
      </c>
      <c r="AS46" s="297"/>
      <c r="AT46" s="297"/>
      <c r="AU46" s="297"/>
      <c r="AV46" s="297"/>
      <c r="AW46" s="297"/>
      <c r="AX46" s="297"/>
      <c r="AY46" s="297"/>
      <c r="AZ46" s="297"/>
      <c r="BA46" s="297"/>
      <c r="BB46" s="321"/>
      <c r="BC46" s="298">
        <v>460</v>
      </c>
      <c r="BD46" s="299"/>
      <c r="BE46" s="299"/>
      <c r="BF46" s="300"/>
      <c r="BG46" s="299"/>
      <c r="BH46" s="301"/>
      <c r="BI46" s="420">
        <v>314081</v>
      </c>
      <c r="BJ46" s="294"/>
      <c r="BK46" s="295"/>
      <c r="BL46" s="296" t="s">
        <v>625</v>
      </c>
      <c r="BM46" s="297"/>
      <c r="BN46" s="297"/>
      <c r="BO46" s="297"/>
      <c r="BP46" s="297"/>
      <c r="BQ46" s="297"/>
      <c r="BR46" s="297"/>
      <c r="BS46" s="297"/>
      <c r="BT46" s="297"/>
      <c r="BU46" s="297"/>
      <c r="BV46" s="321"/>
      <c r="BW46" s="298">
        <v>300</v>
      </c>
      <c r="BX46" s="299"/>
      <c r="BY46" s="299"/>
      <c r="BZ46" s="300"/>
      <c r="CA46" s="299"/>
      <c r="CB46" s="301"/>
    </row>
    <row r="47" spans="1:80" ht="12.75" customHeight="1" x14ac:dyDescent="0.2">
      <c r="A47" s="293">
        <v>313031</v>
      </c>
      <c r="B47" s="294"/>
      <c r="C47" s="295"/>
      <c r="D47" s="296" t="s">
        <v>626</v>
      </c>
      <c r="E47" s="297"/>
      <c r="F47" s="297"/>
      <c r="G47" s="297"/>
      <c r="H47" s="297"/>
      <c r="I47" s="297"/>
      <c r="J47" s="297"/>
      <c r="K47" s="297"/>
      <c r="L47" s="297"/>
      <c r="M47" s="297"/>
      <c r="N47" s="321"/>
      <c r="O47" s="298">
        <v>550</v>
      </c>
      <c r="P47" s="299"/>
      <c r="Q47" s="299"/>
      <c r="R47" s="300"/>
      <c r="S47" s="299"/>
      <c r="T47" s="301"/>
      <c r="U47" s="293">
        <v>313081</v>
      </c>
      <c r="V47" s="294"/>
      <c r="W47" s="295"/>
      <c r="X47" s="296" t="s">
        <v>627</v>
      </c>
      <c r="Y47" s="297"/>
      <c r="Z47" s="297"/>
      <c r="AA47" s="297"/>
      <c r="AB47" s="297"/>
      <c r="AC47" s="297"/>
      <c r="AD47" s="297"/>
      <c r="AE47" s="297"/>
      <c r="AF47" s="297"/>
      <c r="AG47" s="297"/>
      <c r="AH47" s="321"/>
      <c r="AI47" s="298">
        <v>550</v>
      </c>
      <c r="AJ47" s="299"/>
      <c r="AK47" s="299"/>
      <c r="AL47" s="300"/>
      <c r="AM47" s="299"/>
      <c r="AN47" s="301"/>
      <c r="AO47" s="293">
        <v>314029</v>
      </c>
      <c r="AP47" s="294"/>
      <c r="AQ47" s="295"/>
      <c r="AR47" s="296" t="s">
        <v>628</v>
      </c>
      <c r="AS47" s="297"/>
      <c r="AT47" s="297"/>
      <c r="AU47" s="297"/>
      <c r="AV47" s="297"/>
      <c r="AW47" s="297"/>
      <c r="AX47" s="297"/>
      <c r="AY47" s="297"/>
      <c r="AZ47" s="297"/>
      <c r="BA47" s="297"/>
      <c r="BB47" s="321"/>
      <c r="BC47" s="298">
        <v>460</v>
      </c>
      <c r="BD47" s="299"/>
      <c r="BE47" s="299"/>
      <c r="BF47" s="300"/>
      <c r="BG47" s="299"/>
      <c r="BH47" s="301"/>
      <c r="BI47" s="420">
        <v>314082</v>
      </c>
      <c r="BJ47" s="294"/>
      <c r="BK47" s="295"/>
      <c r="BL47" s="296" t="s">
        <v>629</v>
      </c>
      <c r="BM47" s="297"/>
      <c r="BN47" s="297"/>
      <c r="BO47" s="297"/>
      <c r="BP47" s="297"/>
      <c r="BQ47" s="297"/>
      <c r="BR47" s="297"/>
      <c r="BS47" s="297"/>
      <c r="BT47" s="297"/>
      <c r="BU47" s="297"/>
      <c r="BV47" s="321"/>
      <c r="BW47" s="298">
        <v>270</v>
      </c>
      <c r="BX47" s="299"/>
      <c r="BY47" s="299"/>
      <c r="BZ47" s="300"/>
      <c r="CA47" s="299"/>
      <c r="CB47" s="301"/>
    </row>
    <row r="48" spans="1:80" ht="12.75" customHeight="1" x14ac:dyDescent="0.2">
      <c r="A48" s="293">
        <v>313032</v>
      </c>
      <c r="B48" s="294"/>
      <c r="C48" s="295"/>
      <c r="D48" s="296" t="s">
        <v>630</v>
      </c>
      <c r="E48" s="297"/>
      <c r="F48" s="297"/>
      <c r="G48" s="297"/>
      <c r="H48" s="297"/>
      <c r="I48" s="297"/>
      <c r="J48" s="297"/>
      <c r="K48" s="297"/>
      <c r="L48" s="297"/>
      <c r="M48" s="297"/>
      <c r="N48" s="321"/>
      <c r="O48" s="298">
        <v>550</v>
      </c>
      <c r="P48" s="299"/>
      <c r="Q48" s="299"/>
      <c r="R48" s="300"/>
      <c r="S48" s="299"/>
      <c r="T48" s="301"/>
      <c r="U48" s="293">
        <v>313082</v>
      </c>
      <c r="V48" s="294"/>
      <c r="W48" s="295"/>
      <c r="X48" s="296" t="s">
        <v>631</v>
      </c>
      <c r="Y48" s="297"/>
      <c r="Z48" s="297"/>
      <c r="AA48" s="297"/>
      <c r="AB48" s="297"/>
      <c r="AC48" s="297"/>
      <c r="AD48" s="297"/>
      <c r="AE48" s="297"/>
      <c r="AF48" s="297"/>
      <c r="AG48" s="297"/>
      <c r="AH48" s="321"/>
      <c r="AI48" s="298">
        <v>400</v>
      </c>
      <c r="AJ48" s="299"/>
      <c r="AK48" s="299"/>
      <c r="AL48" s="300"/>
      <c r="AM48" s="299"/>
      <c r="AN48" s="301"/>
      <c r="AO48" s="293">
        <v>314030</v>
      </c>
      <c r="AP48" s="294"/>
      <c r="AQ48" s="295"/>
      <c r="AR48" s="296" t="s">
        <v>632</v>
      </c>
      <c r="AS48" s="297"/>
      <c r="AT48" s="297"/>
      <c r="AU48" s="297"/>
      <c r="AV48" s="297"/>
      <c r="AW48" s="297"/>
      <c r="AX48" s="297"/>
      <c r="AY48" s="297"/>
      <c r="AZ48" s="297"/>
      <c r="BA48" s="297"/>
      <c r="BB48" s="321"/>
      <c r="BC48" s="298">
        <v>269</v>
      </c>
      <c r="BD48" s="299"/>
      <c r="BE48" s="299"/>
      <c r="BF48" s="300"/>
      <c r="BG48" s="299"/>
      <c r="BH48" s="301"/>
      <c r="BI48" s="420">
        <v>314083</v>
      </c>
      <c r="BJ48" s="294"/>
      <c r="BK48" s="295"/>
      <c r="BL48" s="296" t="s">
        <v>633</v>
      </c>
      <c r="BM48" s="297"/>
      <c r="BN48" s="297"/>
      <c r="BO48" s="297"/>
      <c r="BP48" s="297"/>
      <c r="BQ48" s="297"/>
      <c r="BR48" s="297"/>
      <c r="BS48" s="297"/>
      <c r="BT48" s="297"/>
      <c r="BU48" s="297"/>
      <c r="BV48" s="321"/>
      <c r="BW48" s="298">
        <v>550</v>
      </c>
      <c r="BX48" s="299"/>
      <c r="BY48" s="299"/>
      <c r="BZ48" s="300"/>
      <c r="CA48" s="299"/>
      <c r="CB48" s="301"/>
    </row>
    <row r="49" spans="1:80" ht="12.75" customHeight="1" x14ac:dyDescent="0.2">
      <c r="A49" s="293">
        <v>313034</v>
      </c>
      <c r="B49" s="294"/>
      <c r="C49" s="295"/>
      <c r="D49" s="296" t="s">
        <v>634</v>
      </c>
      <c r="E49" s="297"/>
      <c r="F49" s="297"/>
      <c r="G49" s="297"/>
      <c r="H49" s="297"/>
      <c r="I49" s="297"/>
      <c r="J49" s="297"/>
      <c r="K49" s="297"/>
      <c r="L49" s="297"/>
      <c r="M49" s="297"/>
      <c r="N49" s="321"/>
      <c r="O49" s="298">
        <v>500</v>
      </c>
      <c r="P49" s="299"/>
      <c r="Q49" s="299"/>
      <c r="R49" s="300"/>
      <c r="S49" s="299"/>
      <c r="T49" s="301"/>
      <c r="U49" s="293">
        <v>313083</v>
      </c>
      <c r="V49" s="294"/>
      <c r="W49" s="295"/>
      <c r="X49" s="296" t="s">
        <v>635</v>
      </c>
      <c r="Y49" s="297"/>
      <c r="Z49" s="297"/>
      <c r="AA49" s="297"/>
      <c r="AB49" s="297"/>
      <c r="AC49" s="297"/>
      <c r="AD49" s="297"/>
      <c r="AE49" s="297"/>
      <c r="AF49" s="297"/>
      <c r="AG49" s="297"/>
      <c r="AH49" s="321"/>
      <c r="AI49" s="298">
        <v>460</v>
      </c>
      <c r="AJ49" s="299"/>
      <c r="AK49" s="299"/>
      <c r="AL49" s="300"/>
      <c r="AM49" s="299"/>
      <c r="AN49" s="301"/>
      <c r="AO49" s="293">
        <v>314031</v>
      </c>
      <c r="AP49" s="294"/>
      <c r="AQ49" s="295"/>
      <c r="AR49" s="296" t="s">
        <v>636</v>
      </c>
      <c r="AS49" s="297"/>
      <c r="AT49" s="297"/>
      <c r="AU49" s="297"/>
      <c r="AV49" s="297"/>
      <c r="AW49" s="297"/>
      <c r="AX49" s="297"/>
      <c r="AY49" s="297"/>
      <c r="AZ49" s="297"/>
      <c r="BA49" s="297"/>
      <c r="BB49" s="321"/>
      <c r="BC49" s="298">
        <v>670</v>
      </c>
      <c r="BD49" s="299"/>
      <c r="BE49" s="299"/>
      <c r="BF49" s="300"/>
      <c r="BG49" s="299"/>
      <c r="BH49" s="301"/>
      <c r="BI49" s="293">
        <v>314084</v>
      </c>
      <c r="BJ49" s="294"/>
      <c r="BK49" s="295"/>
      <c r="BL49" s="296" t="s">
        <v>637</v>
      </c>
      <c r="BM49" s="297"/>
      <c r="BN49" s="297"/>
      <c r="BO49" s="297"/>
      <c r="BP49" s="297"/>
      <c r="BQ49" s="297"/>
      <c r="BR49" s="297"/>
      <c r="BS49" s="297"/>
      <c r="BT49" s="297"/>
      <c r="BU49" s="297"/>
      <c r="BV49" s="321"/>
      <c r="BW49" s="298">
        <v>530</v>
      </c>
      <c r="BX49" s="299"/>
      <c r="BY49" s="299"/>
      <c r="BZ49" s="300"/>
      <c r="CA49" s="299"/>
      <c r="CB49" s="301"/>
    </row>
    <row r="50" spans="1:80" ht="12.75" customHeight="1" x14ac:dyDescent="0.2">
      <c r="A50" s="293">
        <v>313035</v>
      </c>
      <c r="B50" s="294"/>
      <c r="C50" s="295"/>
      <c r="D50" s="296" t="s">
        <v>638</v>
      </c>
      <c r="E50" s="297"/>
      <c r="F50" s="297"/>
      <c r="G50" s="297"/>
      <c r="H50" s="297"/>
      <c r="I50" s="297"/>
      <c r="J50" s="297"/>
      <c r="K50" s="297"/>
      <c r="L50" s="297"/>
      <c r="M50" s="297"/>
      <c r="N50" s="321"/>
      <c r="O50" s="298">
        <v>420</v>
      </c>
      <c r="P50" s="299"/>
      <c r="Q50" s="299"/>
      <c r="R50" s="300"/>
      <c r="S50" s="299"/>
      <c r="T50" s="301"/>
      <c r="U50" s="293">
        <v>313084</v>
      </c>
      <c r="V50" s="294"/>
      <c r="W50" s="295"/>
      <c r="X50" s="296" t="s">
        <v>639</v>
      </c>
      <c r="Y50" s="297"/>
      <c r="Z50" s="297"/>
      <c r="AA50" s="297"/>
      <c r="AB50" s="297"/>
      <c r="AC50" s="297"/>
      <c r="AD50" s="297"/>
      <c r="AE50" s="297"/>
      <c r="AF50" s="297"/>
      <c r="AG50" s="297"/>
      <c r="AH50" s="321"/>
      <c r="AI50" s="298">
        <v>400</v>
      </c>
      <c r="AJ50" s="299"/>
      <c r="AK50" s="299"/>
      <c r="AL50" s="300"/>
      <c r="AM50" s="299"/>
      <c r="AN50" s="301"/>
      <c r="AO50" s="293">
        <v>314032</v>
      </c>
      <c r="AP50" s="294"/>
      <c r="AQ50" s="295"/>
      <c r="AR50" s="296" t="s">
        <v>640</v>
      </c>
      <c r="AS50" s="297"/>
      <c r="AT50" s="297"/>
      <c r="AU50" s="297"/>
      <c r="AV50" s="297"/>
      <c r="AW50" s="297"/>
      <c r="AX50" s="297"/>
      <c r="AY50" s="297"/>
      <c r="AZ50" s="297"/>
      <c r="BA50" s="297"/>
      <c r="BB50" s="321"/>
      <c r="BC50" s="298">
        <v>650</v>
      </c>
      <c r="BD50" s="299"/>
      <c r="BE50" s="299"/>
      <c r="BF50" s="300"/>
      <c r="BG50" s="299"/>
      <c r="BH50" s="301"/>
      <c r="BI50" s="376" t="s">
        <v>641</v>
      </c>
      <c r="BJ50" s="377"/>
      <c r="BK50" s="377"/>
      <c r="BL50" s="377"/>
      <c r="BM50" s="377"/>
      <c r="BN50" s="377"/>
      <c r="BO50" s="377"/>
      <c r="BP50" s="377"/>
      <c r="BQ50" s="377"/>
      <c r="BR50" s="377"/>
      <c r="BS50" s="377"/>
      <c r="BT50" s="377"/>
      <c r="BU50" s="377"/>
      <c r="BV50" s="378"/>
      <c r="BW50" s="356">
        <f>SUM(BW41:BW49)</f>
        <v>4990</v>
      </c>
      <c r="BX50" s="357"/>
      <c r="BY50" s="358"/>
      <c r="BZ50" s="359" t="str">
        <f>IF(COUNTA(BZ41:BZ49)=0,"",SUMIF(BZ41:BZ49,"●",BW41:BW49)+SUM(BZ41:BZ49))</f>
        <v/>
      </c>
      <c r="CA50" s="357"/>
      <c r="CB50" s="358"/>
    </row>
    <row r="51" spans="1:80" ht="12.75" customHeight="1" x14ac:dyDescent="0.2">
      <c r="A51" s="293">
        <v>313036</v>
      </c>
      <c r="B51" s="294"/>
      <c r="C51" s="295"/>
      <c r="D51" s="296" t="s">
        <v>642</v>
      </c>
      <c r="E51" s="297"/>
      <c r="F51" s="297"/>
      <c r="G51" s="297"/>
      <c r="H51" s="297"/>
      <c r="I51" s="297"/>
      <c r="J51" s="297"/>
      <c r="K51" s="297"/>
      <c r="L51" s="297"/>
      <c r="M51" s="297"/>
      <c r="N51" s="321"/>
      <c r="O51" s="298">
        <v>750</v>
      </c>
      <c r="P51" s="299"/>
      <c r="Q51" s="299"/>
      <c r="R51" s="300"/>
      <c r="S51" s="299"/>
      <c r="T51" s="301"/>
      <c r="U51" s="293">
        <v>313085</v>
      </c>
      <c r="V51" s="294"/>
      <c r="W51" s="295"/>
      <c r="X51" s="296" t="s">
        <v>643</v>
      </c>
      <c r="Y51" s="297"/>
      <c r="Z51" s="297"/>
      <c r="AA51" s="297"/>
      <c r="AB51" s="297"/>
      <c r="AC51" s="297"/>
      <c r="AD51" s="297"/>
      <c r="AE51" s="297"/>
      <c r="AF51" s="297"/>
      <c r="AG51" s="297"/>
      <c r="AH51" s="321"/>
      <c r="AI51" s="298">
        <v>500</v>
      </c>
      <c r="AJ51" s="299"/>
      <c r="AK51" s="299"/>
      <c r="AL51" s="300"/>
      <c r="AM51" s="299"/>
      <c r="AN51" s="301"/>
      <c r="AO51" s="293">
        <v>314033</v>
      </c>
      <c r="AP51" s="294"/>
      <c r="AQ51" s="295"/>
      <c r="AR51" s="296" t="s">
        <v>644</v>
      </c>
      <c r="AS51" s="297"/>
      <c r="AT51" s="297"/>
      <c r="AU51" s="297"/>
      <c r="AV51" s="297"/>
      <c r="AW51" s="297"/>
      <c r="AX51" s="297"/>
      <c r="AY51" s="297"/>
      <c r="AZ51" s="297"/>
      <c r="BA51" s="297"/>
      <c r="BB51" s="321"/>
      <c r="BC51" s="298">
        <v>300</v>
      </c>
      <c r="BD51" s="299"/>
      <c r="BE51" s="299"/>
      <c r="BF51" s="300"/>
      <c r="BG51" s="299"/>
      <c r="BH51" s="301"/>
      <c r="BI51" s="420">
        <v>314085</v>
      </c>
      <c r="BJ51" s="294"/>
      <c r="BK51" s="295"/>
      <c r="BL51" s="296" t="s">
        <v>645</v>
      </c>
      <c r="BM51" s="297"/>
      <c r="BN51" s="297"/>
      <c r="BO51" s="297"/>
      <c r="BP51" s="297"/>
      <c r="BQ51" s="297"/>
      <c r="BR51" s="297"/>
      <c r="BS51" s="297"/>
      <c r="BT51" s="297"/>
      <c r="BU51" s="297"/>
      <c r="BV51" s="321"/>
      <c r="BW51" s="298">
        <v>535</v>
      </c>
      <c r="BX51" s="299"/>
      <c r="BY51" s="299"/>
      <c r="BZ51" s="300"/>
      <c r="CA51" s="299"/>
      <c r="CB51" s="301"/>
    </row>
    <row r="52" spans="1:80" ht="12.75" customHeight="1" x14ac:dyDescent="0.2">
      <c r="A52" s="376" t="s">
        <v>646</v>
      </c>
      <c r="B52" s="377"/>
      <c r="C52" s="377"/>
      <c r="D52" s="377"/>
      <c r="E52" s="377"/>
      <c r="F52" s="377"/>
      <c r="G52" s="377"/>
      <c r="H52" s="377"/>
      <c r="I52" s="377"/>
      <c r="J52" s="377"/>
      <c r="K52" s="377"/>
      <c r="L52" s="377"/>
      <c r="M52" s="377"/>
      <c r="N52" s="378"/>
      <c r="O52" s="356">
        <f>SUM(O42:Q51)</f>
        <v>5390</v>
      </c>
      <c r="P52" s="357"/>
      <c r="Q52" s="358"/>
      <c r="R52" s="359" t="str">
        <f>IF(COUNTA(R42:R51)=0,"",SUMIF(R42:R51,"●",O42:O51)+SUM(R42:R51))</f>
        <v/>
      </c>
      <c r="S52" s="357"/>
      <c r="T52" s="358"/>
      <c r="U52" s="293">
        <v>313086</v>
      </c>
      <c r="V52" s="294"/>
      <c r="W52" s="295"/>
      <c r="X52" s="296" t="s">
        <v>647</v>
      </c>
      <c r="Y52" s="297"/>
      <c r="Z52" s="297"/>
      <c r="AA52" s="297"/>
      <c r="AB52" s="297"/>
      <c r="AC52" s="297"/>
      <c r="AD52" s="297"/>
      <c r="AE52" s="297"/>
      <c r="AF52" s="297"/>
      <c r="AG52" s="297"/>
      <c r="AH52" s="321"/>
      <c r="AI52" s="298">
        <v>700</v>
      </c>
      <c r="AJ52" s="299"/>
      <c r="AK52" s="299"/>
      <c r="AL52" s="300"/>
      <c r="AM52" s="299"/>
      <c r="AN52" s="301"/>
      <c r="AO52" s="293">
        <v>314034</v>
      </c>
      <c r="AP52" s="294"/>
      <c r="AQ52" s="295"/>
      <c r="AR52" s="296" t="s">
        <v>648</v>
      </c>
      <c r="AS52" s="297"/>
      <c r="AT52" s="297"/>
      <c r="AU52" s="297"/>
      <c r="AV52" s="297"/>
      <c r="AW52" s="297"/>
      <c r="AX52" s="297"/>
      <c r="AY52" s="297"/>
      <c r="AZ52" s="297"/>
      <c r="BA52" s="297"/>
      <c r="BB52" s="321"/>
      <c r="BC52" s="298">
        <v>330</v>
      </c>
      <c r="BD52" s="299"/>
      <c r="BE52" s="299"/>
      <c r="BF52" s="300"/>
      <c r="BG52" s="299"/>
      <c r="BH52" s="301"/>
      <c r="BI52" s="420">
        <v>314086</v>
      </c>
      <c r="BJ52" s="294"/>
      <c r="BK52" s="295"/>
      <c r="BL52" s="296" t="s">
        <v>649</v>
      </c>
      <c r="BM52" s="297"/>
      <c r="BN52" s="297"/>
      <c r="BO52" s="297"/>
      <c r="BP52" s="297"/>
      <c r="BQ52" s="297"/>
      <c r="BR52" s="297"/>
      <c r="BS52" s="297"/>
      <c r="BT52" s="297"/>
      <c r="BU52" s="297"/>
      <c r="BV52" s="321"/>
      <c r="BW52" s="298">
        <v>300</v>
      </c>
      <c r="BX52" s="299"/>
      <c r="BY52" s="299"/>
      <c r="BZ52" s="300"/>
      <c r="CA52" s="299"/>
      <c r="CB52" s="301"/>
    </row>
    <row r="53" spans="1:80" ht="12.75" customHeight="1" x14ac:dyDescent="0.2">
      <c r="A53" s="293">
        <v>313037</v>
      </c>
      <c r="B53" s="294"/>
      <c r="C53" s="295"/>
      <c r="D53" s="296" t="s">
        <v>650</v>
      </c>
      <c r="E53" s="297"/>
      <c r="F53" s="297"/>
      <c r="G53" s="297"/>
      <c r="H53" s="297"/>
      <c r="I53" s="297"/>
      <c r="J53" s="297"/>
      <c r="K53" s="297"/>
      <c r="L53" s="297"/>
      <c r="M53" s="297"/>
      <c r="N53" s="321"/>
      <c r="O53" s="298">
        <v>750</v>
      </c>
      <c r="P53" s="299"/>
      <c r="Q53" s="299"/>
      <c r="R53" s="300"/>
      <c r="S53" s="299"/>
      <c r="T53" s="301"/>
      <c r="U53" s="293">
        <v>313087</v>
      </c>
      <c r="V53" s="294"/>
      <c r="W53" s="295"/>
      <c r="X53" s="296" t="s">
        <v>651</v>
      </c>
      <c r="Y53" s="297"/>
      <c r="Z53" s="297"/>
      <c r="AA53" s="297"/>
      <c r="AB53" s="297"/>
      <c r="AC53" s="297"/>
      <c r="AD53" s="297"/>
      <c r="AE53" s="297"/>
      <c r="AF53" s="297"/>
      <c r="AG53" s="297"/>
      <c r="AH53" s="321"/>
      <c r="AI53" s="298">
        <v>400</v>
      </c>
      <c r="AJ53" s="299"/>
      <c r="AK53" s="299"/>
      <c r="AL53" s="300"/>
      <c r="AM53" s="299"/>
      <c r="AN53" s="301"/>
      <c r="AO53" s="293">
        <v>314035</v>
      </c>
      <c r="AP53" s="294"/>
      <c r="AQ53" s="295"/>
      <c r="AR53" s="296" t="s">
        <v>652</v>
      </c>
      <c r="AS53" s="297"/>
      <c r="AT53" s="297"/>
      <c r="AU53" s="297"/>
      <c r="AV53" s="297"/>
      <c r="AW53" s="297"/>
      <c r="AX53" s="297"/>
      <c r="AY53" s="297"/>
      <c r="AZ53" s="297"/>
      <c r="BA53" s="297"/>
      <c r="BB53" s="321"/>
      <c r="BC53" s="298">
        <v>300</v>
      </c>
      <c r="BD53" s="299"/>
      <c r="BE53" s="299"/>
      <c r="BF53" s="300"/>
      <c r="BG53" s="299"/>
      <c r="BH53" s="301"/>
      <c r="BI53" s="420">
        <v>314087</v>
      </c>
      <c r="BJ53" s="294"/>
      <c r="BK53" s="295"/>
      <c r="BL53" s="296" t="s">
        <v>653</v>
      </c>
      <c r="BM53" s="297"/>
      <c r="BN53" s="297"/>
      <c r="BO53" s="297"/>
      <c r="BP53" s="297"/>
      <c r="BQ53" s="297"/>
      <c r="BR53" s="297"/>
      <c r="BS53" s="297"/>
      <c r="BT53" s="297"/>
      <c r="BU53" s="297"/>
      <c r="BV53" s="321"/>
      <c r="BW53" s="298">
        <v>450</v>
      </c>
      <c r="BX53" s="299"/>
      <c r="BY53" s="299"/>
      <c r="BZ53" s="300"/>
      <c r="CA53" s="299"/>
      <c r="CB53" s="301"/>
    </row>
    <row r="54" spans="1:80" ht="12.75" customHeight="1" x14ac:dyDescent="0.2">
      <c r="A54" s="293">
        <v>313038</v>
      </c>
      <c r="B54" s="294"/>
      <c r="C54" s="295"/>
      <c r="D54" s="296" t="s">
        <v>654</v>
      </c>
      <c r="E54" s="297"/>
      <c r="F54" s="297"/>
      <c r="G54" s="297"/>
      <c r="H54" s="297"/>
      <c r="I54" s="297"/>
      <c r="J54" s="297"/>
      <c r="K54" s="297"/>
      <c r="L54" s="297"/>
      <c r="M54" s="297"/>
      <c r="N54" s="321"/>
      <c r="O54" s="298">
        <v>500</v>
      </c>
      <c r="P54" s="299"/>
      <c r="Q54" s="299"/>
      <c r="R54" s="300"/>
      <c r="S54" s="299"/>
      <c r="T54" s="301"/>
      <c r="U54" s="293">
        <v>313088</v>
      </c>
      <c r="V54" s="294"/>
      <c r="W54" s="295"/>
      <c r="X54" s="296" t="s">
        <v>655</v>
      </c>
      <c r="Y54" s="297"/>
      <c r="Z54" s="297"/>
      <c r="AA54" s="297"/>
      <c r="AB54" s="297"/>
      <c r="AC54" s="297"/>
      <c r="AD54" s="297"/>
      <c r="AE54" s="297"/>
      <c r="AF54" s="297"/>
      <c r="AG54" s="297"/>
      <c r="AH54" s="321"/>
      <c r="AI54" s="298">
        <v>500</v>
      </c>
      <c r="AJ54" s="299"/>
      <c r="AK54" s="299"/>
      <c r="AL54" s="300"/>
      <c r="AM54" s="299"/>
      <c r="AN54" s="301"/>
      <c r="AO54" s="293">
        <v>314036</v>
      </c>
      <c r="AP54" s="294"/>
      <c r="AQ54" s="295"/>
      <c r="AR54" s="296" t="s">
        <v>656</v>
      </c>
      <c r="AS54" s="297"/>
      <c r="AT54" s="297"/>
      <c r="AU54" s="297"/>
      <c r="AV54" s="297"/>
      <c r="AW54" s="297"/>
      <c r="AX54" s="297"/>
      <c r="AY54" s="297"/>
      <c r="AZ54" s="297"/>
      <c r="BA54" s="297"/>
      <c r="BB54" s="321"/>
      <c r="BC54" s="298">
        <v>950</v>
      </c>
      <c r="BD54" s="299"/>
      <c r="BE54" s="299"/>
      <c r="BF54" s="300"/>
      <c r="BG54" s="299"/>
      <c r="BH54" s="301"/>
      <c r="BI54" s="420">
        <v>314088</v>
      </c>
      <c r="BJ54" s="294"/>
      <c r="BK54" s="295"/>
      <c r="BL54" s="296" t="s">
        <v>657</v>
      </c>
      <c r="BM54" s="297"/>
      <c r="BN54" s="297"/>
      <c r="BO54" s="297"/>
      <c r="BP54" s="297"/>
      <c r="BQ54" s="297"/>
      <c r="BR54" s="297"/>
      <c r="BS54" s="297"/>
      <c r="BT54" s="297"/>
      <c r="BU54" s="297"/>
      <c r="BV54" s="321"/>
      <c r="BW54" s="298">
        <v>500</v>
      </c>
      <c r="BX54" s="299"/>
      <c r="BY54" s="299"/>
      <c r="BZ54" s="300"/>
      <c r="CA54" s="299"/>
      <c r="CB54" s="301"/>
    </row>
    <row r="55" spans="1:80" ht="12.75" customHeight="1" x14ac:dyDescent="0.2">
      <c r="A55" s="293">
        <v>313039</v>
      </c>
      <c r="B55" s="294"/>
      <c r="C55" s="295"/>
      <c r="D55" s="296" t="s">
        <v>658</v>
      </c>
      <c r="E55" s="297"/>
      <c r="F55" s="297"/>
      <c r="G55" s="297"/>
      <c r="H55" s="297"/>
      <c r="I55" s="297"/>
      <c r="J55" s="297"/>
      <c r="K55" s="297"/>
      <c r="L55" s="297"/>
      <c r="M55" s="297"/>
      <c r="N55" s="321"/>
      <c r="O55" s="298">
        <v>300</v>
      </c>
      <c r="P55" s="299"/>
      <c r="Q55" s="299"/>
      <c r="R55" s="300"/>
      <c r="S55" s="299"/>
      <c r="T55" s="301"/>
      <c r="U55" s="419" t="s">
        <v>659</v>
      </c>
      <c r="V55" s="377"/>
      <c r="W55" s="377"/>
      <c r="X55" s="377"/>
      <c r="Y55" s="377"/>
      <c r="Z55" s="377"/>
      <c r="AA55" s="377"/>
      <c r="AB55" s="377"/>
      <c r="AC55" s="377"/>
      <c r="AD55" s="377"/>
      <c r="AE55" s="377"/>
      <c r="AF55" s="377"/>
      <c r="AG55" s="377"/>
      <c r="AH55" s="378"/>
      <c r="AI55" s="356">
        <f>SUM(AI47:AK54)</f>
        <v>3910</v>
      </c>
      <c r="AJ55" s="357"/>
      <c r="AK55" s="358"/>
      <c r="AL55" s="359" t="str">
        <f>IF(COUNTA(AL47:AL54)=0,"",SUMIF(AL47:AL54,"●",AI47:AI54)+SUM(AL47:AL54))</f>
        <v/>
      </c>
      <c r="AM55" s="357"/>
      <c r="AN55" s="358"/>
      <c r="AO55" s="376" t="s">
        <v>660</v>
      </c>
      <c r="AP55" s="377"/>
      <c r="AQ55" s="377"/>
      <c r="AR55" s="377"/>
      <c r="AS55" s="377"/>
      <c r="AT55" s="377"/>
      <c r="AU55" s="377"/>
      <c r="AV55" s="377"/>
      <c r="AW55" s="377"/>
      <c r="AX55" s="377"/>
      <c r="AY55" s="377"/>
      <c r="AZ55" s="377"/>
      <c r="BA55" s="377"/>
      <c r="BB55" s="378"/>
      <c r="BC55" s="356">
        <f>SUM(BC41:BC54)</f>
        <v>6115</v>
      </c>
      <c r="BD55" s="357"/>
      <c r="BE55" s="358"/>
      <c r="BF55" s="359" t="str">
        <f>IF(COUNTA(BF41:BF54)=0,"",SUMIF(BF41:BF54,"●",BC41:BC54)+SUM(BF41:BF54))</f>
        <v/>
      </c>
      <c r="BG55" s="357"/>
      <c r="BH55" s="358"/>
      <c r="BI55" s="420">
        <v>314089</v>
      </c>
      <c r="BJ55" s="294"/>
      <c r="BK55" s="295"/>
      <c r="BL55" s="296" t="s">
        <v>661</v>
      </c>
      <c r="BM55" s="297"/>
      <c r="BN55" s="297"/>
      <c r="BO55" s="297"/>
      <c r="BP55" s="297"/>
      <c r="BQ55" s="297"/>
      <c r="BR55" s="297"/>
      <c r="BS55" s="297"/>
      <c r="BT55" s="297"/>
      <c r="BU55" s="297"/>
      <c r="BV55" s="321"/>
      <c r="BW55" s="298">
        <v>300</v>
      </c>
      <c r="BX55" s="299"/>
      <c r="BY55" s="299"/>
      <c r="BZ55" s="300"/>
      <c r="CA55" s="299"/>
      <c r="CB55" s="301"/>
    </row>
    <row r="56" spans="1:80" ht="12.75" customHeight="1" x14ac:dyDescent="0.2">
      <c r="A56" s="293">
        <v>313040</v>
      </c>
      <c r="B56" s="294"/>
      <c r="C56" s="295"/>
      <c r="D56" s="296" t="s">
        <v>662</v>
      </c>
      <c r="E56" s="297"/>
      <c r="F56" s="297"/>
      <c r="G56" s="297"/>
      <c r="H56" s="297"/>
      <c r="I56" s="297"/>
      <c r="J56" s="297"/>
      <c r="K56" s="297"/>
      <c r="L56" s="297"/>
      <c r="M56" s="297"/>
      <c r="N56" s="321"/>
      <c r="O56" s="298">
        <v>300</v>
      </c>
      <c r="P56" s="299"/>
      <c r="Q56" s="299"/>
      <c r="R56" s="300"/>
      <c r="S56" s="299"/>
      <c r="T56" s="301"/>
      <c r="U56" s="395">
        <v>313089</v>
      </c>
      <c r="V56" s="396"/>
      <c r="W56" s="397"/>
      <c r="X56" s="412" t="s">
        <v>663</v>
      </c>
      <c r="Y56" s="413"/>
      <c r="Z56" s="413"/>
      <c r="AA56" s="413"/>
      <c r="AB56" s="413"/>
      <c r="AC56" s="413"/>
      <c r="AD56" s="413"/>
      <c r="AE56" s="413"/>
      <c r="AF56" s="413"/>
      <c r="AG56" s="413"/>
      <c r="AH56" s="414"/>
      <c r="AI56" s="415">
        <v>350</v>
      </c>
      <c r="AJ56" s="416"/>
      <c r="AK56" s="416"/>
      <c r="AL56" s="417"/>
      <c r="AM56" s="416"/>
      <c r="AN56" s="418"/>
      <c r="AO56" s="293">
        <v>314037</v>
      </c>
      <c r="AP56" s="294"/>
      <c r="AQ56" s="295"/>
      <c r="AR56" s="296" t="s">
        <v>664</v>
      </c>
      <c r="AS56" s="297"/>
      <c r="AT56" s="297"/>
      <c r="AU56" s="297"/>
      <c r="AV56" s="297"/>
      <c r="AW56" s="297"/>
      <c r="AX56" s="297"/>
      <c r="AY56" s="297"/>
      <c r="AZ56" s="297"/>
      <c r="BA56" s="297"/>
      <c r="BB56" s="321"/>
      <c r="BC56" s="298">
        <v>2220</v>
      </c>
      <c r="BD56" s="299"/>
      <c r="BE56" s="299"/>
      <c r="BF56" s="300"/>
      <c r="BG56" s="299"/>
      <c r="BH56" s="301"/>
      <c r="BI56" s="420">
        <v>314090</v>
      </c>
      <c r="BJ56" s="294"/>
      <c r="BK56" s="295"/>
      <c r="BL56" s="296" t="s">
        <v>665</v>
      </c>
      <c r="BM56" s="297"/>
      <c r="BN56" s="297"/>
      <c r="BO56" s="297"/>
      <c r="BP56" s="297"/>
      <c r="BQ56" s="297"/>
      <c r="BR56" s="297"/>
      <c r="BS56" s="297"/>
      <c r="BT56" s="297"/>
      <c r="BU56" s="297"/>
      <c r="BV56" s="321"/>
      <c r="BW56" s="298">
        <v>500</v>
      </c>
      <c r="BX56" s="299"/>
      <c r="BY56" s="299"/>
      <c r="BZ56" s="300"/>
      <c r="CA56" s="299"/>
      <c r="CB56" s="301"/>
    </row>
    <row r="57" spans="1:80" ht="12.75" customHeight="1" x14ac:dyDescent="0.2">
      <c r="A57" s="293">
        <v>313041</v>
      </c>
      <c r="B57" s="294"/>
      <c r="C57" s="295"/>
      <c r="D57" s="296" t="s">
        <v>666</v>
      </c>
      <c r="E57" s="297"/>
      <c r="F57" s="297"/>
      <c r="G57" s="297"/>
      <c r="H57" s="297"/>
      <c r="I57" s="297"/>
      <c r="J57" s="297"/>
      <c r="K57" s="297"/>
      <c r="L57" s="297"/>
      <c r="M57" s="297"/>
      <c r="N57" s="321"/>
      <c r="O57" s="298">
        <v>230</v>
      </c>
      <c r="P57" s="299"/>
      <c r="Q57" s="299"/>
      <c r="R57" s="300"/>
      <c r="S57" s="299"/>
      <c r="T57" s="301"/>
      <c r="U57" s="395">
        <v>313090</v>
      </c>
      <c r="V57" s="396"/>
      <c r="W57" s="397"/>
      <c r="X57" s="296" t="s">
        <v>667</v>
      </c>
      <c r="Y57" s="297"/>
      <c r="Z57" s="297"/>
      <c r="AA57" s="297"/>
      <c r="AB57" s="297"/>
      <c r="AC57" s="297"/>
      <c r="AD57" s="297"/>
      <c r="AE57" s="297"/>
      <c r="AF57" s="297"/>
      <c r="AG57" s="297"/>
      <c r="AH57" s="321"/>
      <c r="AI57" s="298">
        <v>450</v>
      </c>
      <c r="AJ57" s="299"/>
      <c r="AK57" s="299"/>
      <c r="AL57" s="300"/>
      <c r="AM57" s="299"/>
      <c r="AN57" s="301"/>
      <c r="AO57" s="293">
        <v>314038</v>
      </c>
      <c r="AP57" s="294"/>
      <c r="AQ57" s="295"/>
      <c r="AR57" s="296" t="s">
        <v>668</v>
      </c>
      <c r="AS57" s="297"/>
      <c r="AT57" s="297"/>
      <c r="AU57" s="297"/>
      <c r="AV57" s="297"/>
      <c r="AW57" s="297"/>
      <c r="AX57" s="297"/>
      <c r="AY57" s="297"/>
      <c r="AZ57" s="297"/>
      <c r="BA57" s="297"/>
      <c r="BB57" s="321"/>
      <c r="BC57" s="298">
        <v>1350</v>
      </c>
      <c r="BD57" s="299"/>
      <c r="BE57" s="299"/>
      <c r="BF57" s="300"/>
      <c r="BG57" s="299"/>
      <c r="BH57" s="301"/>
      <c r="BI57" s="420">
        <v>314102</v>
      </c>
      <c r="BJ57" s="294"/>
      <c r="BK57" s="295"/>
      <c r="BL57" s="296" t="s">
        <v>2280</v>
      </c>
      <c r="BM57" s="297"/>
      <c r="BN57" s="297"/>
      <c r="BO57" s="297"/>
      <c r="BP57" s="297"/>
      <c r="BQ57" s="297"/>
      <c r="BR57" s="297"/>
      <c r="BS57" s="297"/>
      <c r="BT57" s="297"/>
      <c r="BU57" s="297"/>
      <c r="BV57" s="321"/>
      <c r="BW57" s="580">
        <v>400</v>
      </c>
      <c r="BX57" s="581"/>
      <c r="BY57" s="581"/>
      <c r="BZ57" s="582"/>
      <c r="CA57" s="583"/>
      <c r="CB57" s="584"/>
    </row>
    <row r="58" spans="1:80" ht="12.75" customHeight="1" x14ac:dyDescent="0.2">
      <c r="A58" s="293">
        <v>313042</v>
      </c>
      <c r="B58" s="294"/>
      <c r="C58" s="295"/>
      <c r="D58" s="296" t="s">
        <v>670</v>
      </c>
      <c r="E58" s="297"/>
      <c r="F58" s="297"/>
      <c r="G58" s="297"/>
      <c r="H58" s="297"/>
      <c r="I58" s="297"/>
      <c r="J58" s="297"/>
      <c r="K58" s="297"/>
      <c r="L58" s="297"/>
      <c r="M58" s="297"/>
      <c r="N58" s="321"/>
      <c r="O58" s="298">
        <v>530</v>
      </c>
      <c r="P58" s="299"/>
      <c r="Q58" s="299"/>
      <c r="R58" s="300"/>
      <c r="S58" s="299"/>
      <c r="T58" s="301"/>
      <c r="U58" s="395">
        <v>313091</v>
      </c>
      <c r="V58" s="396"/>
      <c r="W58" s="397"/>
      <c r="X58" s="296" t="s">
        <v>671</v>
      </c>
      <c r="Y58" s="297"/>
      <c r="Z58" s="297"/>
      <c r="AA58" s="297"/>
      <c r="AB58" s="297"/>
      <c r="AC58" s="297"/>
      <c r="AD58" s="297"/>
      <c r="AE58" s="297"/>
      <c r="AF58" s="297"/>
      <c r="AG58" s="297"/>
      <c r="AH58" s="321"/>
      <c r="AI58" s="298">
        <v>500</v>
      </c>
      <c r="AJ58" s="299"/>
      <c r="AK58" s="299"/>
      <c r="AL58" s="300"/>
      <c r="AM58" s="299"/>
      <c r="AN58" s="301"/>
      <c r="AO58" s="293">
        <v>314039</v>
      </c>
      <c r="AP58" s="294"/>
      <c r="AQ58" s="295"/>
      <c r="AR58" s="296" t="s">
        <v>672</v>
      </c>
      <c r="AS58" s="297"/>
      <c r="AT58" s="297"/>
      <c r="AU58" s="297"/>
      <c r="AV58" s="297"/>
      <c r="AW58" s="297"/>
      <c r="AX58" s="297"/>
      <c r="AY58" s="297"/>
      <c r="AZ58" s="297"/>
      <c r="BA58" s="297"/>
      <c r="BB58" s="321"/>
      <c r="BC58" s="298">
        <v>650</v>
      </c>
      <c r="BD58" s="299"/>
      <c r="BE58" s="299"/>
      <c r="BF58" s="300"/>
      <c r="BG58" s="299"/>
      <c r="BH58" s="301"/>
      <c r="BI58" s="420">
        <v>314091</v>
      </c>
      <c r="BJ58" s="294"/>
      <c r="BK58" s="295"/>
      <c r="BL58" s="296" t="s">
        <v>669</v>
      </c>
      <c r="BM58" s="297"/>
      <c r="BN58" s="297"/>
      <c r="BO58" s="297"/>
      <c r="BP58" s="297"/>
      <c r="BQ58" s="297"/>
      <c r="BR58" s="297"/>
      <c r="BS58" s="297"/>
      <c r="BT58" s="297"/>
      <c r="BU58" s="297"/>
      <c r="BV58" s="321"/>
      <c r="BW58" s="298">
        <v>370</v>
      </c>
      <c r="BX58" s="299"/>
      <c r="BY58" s="299"/>
      <c r="BZ58" s="300"/>
      <c r="CA58" s="299"/>
      <c r="CB58" s="301"/>
    </row>
    <row r="59" spans="1:80" ht="12.75" customHeight="1" x14ac:dyDescent="0.2">
      <c r="A59" s="293">
        <v>313043</v>
      </c>
      <c r="B59" s="294"/>
      <c r="C59" s="295"/>
      <c r="D59" s="296" t="s">
        <v>674</v>
      </c>
      <c r="E59" s="297"/>
      <c r="F59" s="297"/>
      <c r="G59" s="297"/>
      <c r="H59" s="297"/>
      <c r="I59" s="297"/>
      <c r="J59" s="297"/>
      <c r="K59" s="297"/>
      <c r="L59" s="297"/>
      <c r="M59" s="297"/>
      <c r="N59" s="321"/>
      <c r="O59" s="298">
        <v>720</v>
      </c>
      <c r="P59" s="299"/>
      <c r="Q59" s="299"/>
      <c r="R59" s="300"/>
      <c r="S59" s="299"/>
      <c r="T59" s="301"/>
      <c r="U59" s="395">
        <v>313092</v>
      </c>
      <c r="V59" s="396"/>
      <c r="W59" s="397"/>
      <c r="X59" s="296" t="s">
        <v>675</v>
      </c>
      <c r="Y59" s="297"/>
      <c r="Z59" s="297"/>
      <c r="AA59" s="297"/>
      <c r="AB59" s="297"/>
      <c r="AC59" s="297"/>
      <c r="AD59" s="297"/>
      <c r="AE59" s="297"/>
      <c r="AF59" s="297"/>
      <c r="AG59" s="297"/>
      <c r="AH59" s="321"/>
      <c r="AI59" s="298">
        <v>150</v>
      </c>
      <c r="AJ59" s="299"/>
      <c r="AK59" s="299"/>
      <c r="AL59" s="300"/>
      <c r="AM59" s="299"/>
      <c r="AN59" s="301"/>
      <c r="AO59" s="293">
        <v>314040</v>
      </c>
      <c r="AP59" s="294"/>
      <c r="AQ59" s="295"/>
      <c r="AR59" s="296" t="s">
        <v>676</v>
      </c>
      <c r="AS59" s="297"/>
      <c r="AT59" s="297"/>
      <c r="AU59" s="297"/>
      <c r="AV59" s="297"/>
      <c r="AW59" s="297"/>
      <c r="AX59" s="297"/>
      <c r="AY59" s="297"/>
      <c r="AZ59" s="297"/>
      <c r="BA59" s="297"/>
      <c r="BB59" s="321"/>
      <c r="BC59" s="298">
        <v>500</v>
      </c>
      <c r="BD59" s="299"/>
      <c r="BE59" s="299"/>
      <c r="BF59" s="300"/>
      <c r="BG59" s="299"/>
      <c r="BH59" s="301"/>
      <c r="BI59" s="420">
        <v>314092</v>
      </c>
      <c r="BJ59" s="294"/>
      <c r="BK59" s="295"/>
      <c r="BL59" s="382" t="s">
        <v>673</v>
      </c>
      <c r="BM59" s="383"/>
      <c r="BN59" s="383"/>
      <c r="BO59" s="383"/>
      <c r="BP59" s="383"/>
      <c r="BQ59" s="383"/>
      <c r="BR59" s="383"/>
      <c r="BS59" s="383"/>
      <c r="BT59" s="383"/>
      <c r="BU59" s="383"/>
      <c r="BV59" s="575"/>
      <c r="BW59" s="384">
        <v>400</v>
      </c>
      <c r="BX59" s="385"/>
      <c r="BY59" s="385"/>
      <c r="BZ59" s="300"/>
      <c r="CA59" s="299"/>
      <c r="CB59" s="301"/>
    </row>
    <row r="60" spans="1:80" ht="12.75" customHeight="1" x14ac:dyDescent="0.2">
      <c r="A60" s="293">
        <v>313044</v>
      </c>
      <c r="B60" s="294"/>
      <c r="C60" s="295"/>
      <c r="D60" s="296" t="s">
        <v>678</v>
      </c>
      <c r="E60" s="297"/>
      <c r="F60" s="297"/>
      <c r="G60" s="297"/>
      <c r="H60" s="297"/>
      <c r="I60" s="297"/>
      <c r="J60" s="297"/>
      <c r="K60" s="297"/>
      <c r="L60" s="297"/>
      <c r="M60" s="297"/>
      <c r="N60" s="321"/>
      <c r="O60" s="298">
        <v>550</v>
      </c>
      <c r="P60" s="299"/>
      <c r="Q60" s="299"/>
      <c r="R60" s="300"/>
      <c r="S60" s="299"/>
      <c r="T60" s="301"/>
      <c r="U60" s="395">
        <v>313093</v>
      </c>
      <c r="V60" s="396"/>
      <c r="W60" s="397"/>
      <c r="X60" s="296" t="s">
        <v>679</v>
      </c>
      <c r="Y60" s="297"/>
      <c r="Z60" s="297"/>
      <c r="AA60" s="297"/>
      <c r="AB60" s="297"/>
      <c r="AC60" s="297"/>
      <c r="AD60" s="297"/>
      <c r="AE60" s="297"/>
      <c r="AF60" s="297"/>
      <c r="AG60" s="297"/>
      <c r="AH60" s="321"/>
      <c r="AI60" s="298">
        <v>500</v>
      </c>
      <c r="AJ60" s="299"/>
      <c r="AK60" s="299"/>
      <c r="AL60" s="300"/>
      <c r="AM60" s="299"/>
      <c r="AN60" s="301"/>
      <c r="AO60" s="293">
        <v>314041</v>
      </c>
      <c r="AP60" s="294"/>
      <c r="AQ60" s="295"/>
      <c r="AR60" s="296" t="s">
        <v>680</v>
      </c>
      <c r="AS60" s="297"/>
      <c r="AT60" s="297"/>
      <c r="AU60" s="297"/>
      <c r="AV60" s="297"/>
      <c r="AW60" s="297"/>
      <c r="AX60" s="297"/>
      <c r="AY60" s="297"/>
      <c r="AZ60" s="297"/>
      <c r="BA60" s="297"/>
      <c r="BB60" s="321"/>
      <c r="BC60" s="298">
        <v>600</v>
      </c>
      <c r="BD60" s="299"/>
      <c r="BE60" s="299"/>
      <c r="BF60" s="300"/>
      <c r="BG60" s="299"/>
      <c r="BH60" s="301"/>
      <c r="BI60" s="420">
        <v>314093</v>
      </c>
      <c r="BJ60" s="294"/>
      <c r="BK60" s="295"/>
      <c r="BL60" s="296" t="s">
        <v>677</v>
      </c>
      <c r="BM60" s="297"/>
      <c r="BN60" s="297"/>
      <c r="BO60" s="297"/>
      <c r="BP60" s="297"/>
      <c r="BQ60" s="297"/>
      <c r="BR60" s="297"/>
      <c r="BS60" s="297"/>
      <c r="BT60" s="297"/>
      <c r="BU60" s="297"/>
      <c r="BV60" s="321"/>
      <c r="BW60" s="298">
        <v>300</v>
      </c>
      <c r="BX60" s="299"/>
      <c r="BY60" s="299"/>
      <c r="BZ60" s="300"/>
      <c r="CA60" s="299"/>
      <c r="CB60" s="301"/>
    </row>
    <row r="61" spans="1:80" ht="12.75" customHeight="1" x14ac:dyDescent="0.2">
      <c r="A61" s="293">
        <v>313045</v>
      </c>
      <c r="B61" s="294"/>
      <c r="C61" s="295"/>
      <c r="D61" s="296" t="s">
        <v>682</v>
      </c>
      <c r="E61" s="297"/>
      <c r="F61" s="297"/>
      <c r="G61" s="297"/>
      <c r="H61" s="297"/>
      <c r="I61" s="297"/>
      <c r="J61" s="297"/>
      <c r="K61" s="297"/>
      <c r="L61" s="297"/>
      <c r="M61" s="297"/>
      <c r="N61" s="321"/>
      <c r="O61" s="298">
        <v>730</v>
      </c>
      <c r="P61" s="299"/>
      <c r="Q61" s="299"/>
      <c r="R61" s="300"/>
      <c r="S61" s="299"/>
      <c r="T61" s="301"/>
      <c r="U61" s="395">
        <v>313094</v>
      </c>
      <c r="V61" s="396"/>
      <c r="W61" s="397"/>
      <c r="X61" s="296" t="s">
        <v>683</v>
      </c>
      <c r="Y61" s="297"/>
      <c r="Z61" s="297"/>
      <c r="AA61" s="297"/>
      <c r="AB61" s="297"/>
      <c r="AC61" s="297"/>
      <c r="AD61" s="297"/>
      <c r="AE61" s="297"/>
      <c r="AF61" s="297"/>
      <c r="AG61" s="297"/>
      <c r="AH61" s="321"/>
      <c r="AI61" s="298">
        <v>280</v>
      </c>
      <c r="AJ61" s="299"/>
      <c r="AK61" s="299"/>
      <c r="AL61" s="300"/>
      <c r="AM61" s="299"/>
      <c r="AN61" s="301"/>
      <c r="AO61" s="293">
        <v>314042</v>
      </c>
      <c r="AP61" s="294"/>
      <c r="AQ61" s="295"/>
      <c r="AR61" s="296" t="s">
        <v>684</v>
      </c>
      <c r="AS61" s="297"/>
      <c r="AT61" s="297"/>
      <c r="AU61" s="297"/>
      <c r="AV61" s="297"/>
      <c r="AW61" s="297"/>
      <c r="AX61" s="297"/>
      <c r="AY61" s="297"/>
      <c r="AZ61" s="297"/>
      <c r="BA61" s="297"/>
      <c r="BB61" s="321"/>
      <c r="BC61" s="298">
        <v>750</v>
      </c>
      <c r="BD61" s="299"/>
      <c r="BE61" s="299"/>
      <c r="BF61" s="300"/>
      <c r="BG61" s="299"/>
      <c r="BH61" s="301"/>
      <c r="BI61" s="420">
        <v>314094</v>
      </c>
      <c r="BJ61" s="294"/>
      <c r="BK61" s="295"/>
      <c r="BL61" s="412" t="s">
        <v>681</v>
      </c>
      <c r="BM61" s="413"/>
      <c r="BN61" s="413"/>
      <c r="BO61" s="413"/>
      <c r="BP61" s="413"/>
      <c r="BQ61" s="413"/>
      <c r="BR61" s="413"/>
      <c r="BS61" s="413"/>
      <c r="BT61" s="413"/>
      <c r="BU61" s="413"/>
      <c r="BV61" s="414"/>
      <c r="BW61" s="415">
        <v>370</v>
      </c>
      <c r="BX61" s="416"/>
      <c r="BY61" s="416"/>
      <c r="BZ61" s="300"/>
      <c r="CA61" s="299"/>
      <c r="CB61" s="301"/>
    </row>
    <row r="62" spans="1:80" ht="12.75" customHeight="1" x14ac:dyDescent="0.2">
      <c r="A62" s="376" t="s">
        <v>686</v>
      </c>
      <c r="B62" s="377"/>
      <c r="C62" s="377"/>
      <c r="D62" s="377"/>
      <c r="E62" s="377"/>
      <c r="F62" s="377"/>
      <c r="G62" s="377"/>
      <c r="H62" s="377"/>
      <c r="I62" s="377"/>
      <c r="J62" s="377"/>
      <c r="K62" s="377"/>
      <c r="L62" s="377"/>
      <c r="M62" s="377"/>
      <c r="N62" s="378"/>
      <c r="O62" s="356">
        <f>SUM(O53:Q61)</f>
        <v>4610</v>
      </c>
      <c r="P62" s="357"/>
      <c r="Q62" s="358"/>
      <c r="R62" s="359" t="str">
        <f>IF(COUNTA(R53:R61)=0,"",SUMIF(R53:R61,"●",O53:O61)+SUM(R53:R61))</f>
        <v/>
      </c>
      <c r="S62" s="357"/>
      <c r="T62" s="358"/>
      <c r="U62" s="395">
        <v>313095</v>
      </c>
      <c r="V62" s="396"/>
      <c r="W62" s="397"/>
      <c r="X62" s="296" t="s">
        <v>687</v>
      </c>
      <c r="Y62" s="297"/>
      <c r="Z62" s="297"/>
      <c r="AA62" s="297"/>
      <c r="AB62" s="297"/>
      <c r="AC62" s="297"/>
      <c r="AD62" s="297"/>
      <c r="AE62" s="297"/>
      <c r="AF62" s="297"/>
      <c r="AG62" s="297"/>
      <c r="AH62" s="321"/>
      <c r="AI62" s="298">
        <v>200</v>
      </c>
      <c r="AJ62" s="299"/>
      <c r="AK62" s="299"/>
      <c r="AL62" s="300"/>
      <c r="AM62" s="299"/>
      <c r="AN62" s="301"/>
      <c r="AO62" s="293">
        <v>314043</v>
      </c>
      <c r="AP62" s="294"/>
      <c r="AQ62" s="295"/>
      <c r="AR62" s="296" t="s">
        <v>688</v>
      </c>
      <c r="AS62" s="297"/>
      <c r="AT62" s="297"/>
      <c r="AU62" s="297"/>
      <c r="AV62" s="297"/>
      <c r="AW62" s="297"/>
      <c r="AX62" s="297"/>
      <c r="AY62" s="297"/>
      <c r="AZ62" s="297"/>
      <c r="BA62" s="297"/>
      <c r="BB62" s="321"/>
      <c r="BC62" s="298">
        <v>600</v>
      </c>
      <c r="BD62" s="299"/>
      <c r="BE62" s="299"/>
      <c r="BF62" s="300"/>
      <c r="BG62" s="299"/>
      <c r="BH62" s="301"/>
      <c r="BI62" s="420">
        <v>314095</v>
      </c>
      <c r="BJ62" s="294"/>
      <c r="BK62" s="295"/>
      <c r="BL62" s="296" t="s">
        <v>685</v>
      </c>
      <c r="BM62" s="297"/>
      <c r="BN62" s="297"/>
      <c r="BO62" s="297"/>
      <c r="BP62" s="297"/>
      <c r="BQ62" s="297"/>
      <c r="BR62" s="297"/>
      <c r="BS62" s="297"/>
      <c r="BT62" s="297"/>
      <c r="BU62" s="297"/>
      <c r="BV62" s="321"/>
      <c r="BW62" s="298">
        <v>350</v>
      </c>
      <c r="BX62" s="299"/>
      <c r="BY62" s="299"/>
      <c r="BZ62" s="300"/>
      <c r="CA62" s="299"/>
      <c r="CB62" s="301"/>
    </row>
    <row r="63" spans="1:80" ht="12.75" customHeight="1" x14ac:dyDescent="0.2">
      <c r="A63" s="395">
        <v>313046</v>
      </c>
      <c r="B63" s="396"/>
      <c r="C63" s="397"/>
      <c r="D63" s="412" t="s">
        <v>690</v>
      </c>
      <c r="E63" s="413"/>
      <c r="F63" s="413"/>
      <c r="G63" s="413"/>
      <c r="H63" s="413"/>
      <c r="I63" s="413"/>
      <c r="J63" s="413"/>
      <c r="K63" s="413"/>
      <c r="L63" s="413"/>
      <c r="M63" s="413"/>
      <c r="N63" s="414"/>
      <c r="O63" s="415">
        <v>270</v>
      </c>
      <c r="P63" s="416"/>
      <c r="Q63" s="416"/>
      <c r="R63" s="300"/>
      <c r="S63" s="299"/>
      <c r="T63" s="301"/>
      <c r="U63" s="395">
        <v>313096</v>
      </c>
      <c r="V63" s="396"/>
      <c r="W63" s="397"/>
      <c r="X63" s="296" t="s">
        <v>691</v>
      </c>
      <c r="Y63" s="297"/>
      <c r="Z63" s="297"/>
      <c r="AA63" s="297"/>
      <c r="AB63" s="297"/>
      <c r="AC63" s="297"/>
      <c r="AD63" s="297"/>
      <c r="AE63" s="297"/>
      <c r="AF63" s="297"/>
      <c r="AG63" s="297"/>
      <c r="AH63" s="321"/>
      <c r="AI63" s="298">
        <v>350</v>
      </c>
      <c r="AJ63" s="299"/>
      <c r="AK63" s="299"/>
      <c r="AL63" s="300"/>
      <c r="AM63" s="299"/>
      <c r="AN63" s="301"/>
      <c r="AO63" s="379">
        <v>314101</v>
      </c>
      <c r="AP63" s="380"/>
      <c r="AQ63" s="381"/>
      <c r="AR63" s="382" t="s">
        <v>2273</v>
      </c>
      <c r="AS63" s="383"/>
      <c r="AT63" s="383"/>
      <c r="AU63" s="383"/>
      <c r="AV63" s="383"/>
      <c r="AW63" s="383"/>
      <c r="AX63" s="383"/>
      <c r="AY63" s="383"/>
      <c r="AZ63" s="383"/>
      <c r="BA63" s="383"/>
      <c r="BB63" s="575"/>
      <c r="BC63" s="576">
        <v>500</v>
      </c>
      <c r="BD63" s="577"/>
      <c r="BE63" s="577"/>
      <c r="BF63" s="578"/>
      <c r="BG63" s="577"/>
      <c r="BH63" s="579"/>
      <c r="BI63" s="420">
        <v>314096</v>
      </c>
      <c r="BJ63" s="294"/>
      <c r="BK63" s="295"/>
      <c r="BL63" s="296" t="s">
        <v>689</v>
      </c>
      <c r="BM63" s="297"/>
      <c r="BN63" s="297"/>
      <c r="BO63" s="297"/>
      <c r="BP63" s="297"/>
      <c r="BQ63" s="297"/>
      <c r="BR63" s="297"/>
      <c r="BS63" s="297"/>
      <c r="BT63" s="297"/>
      <c r="BU63" s="297"/>
      <c r="BV63" s="321"/>
      <c r="BW63" s="298">
        <v>420</v>
      </c>
      <c r="BX63" s="299"/>
      <c r="BY63" s="299"/>
      <c r="BZ63" s="300"/>
      <c r="CA63" s="299"/>
      <c r="CB63" s="301"/>
    </row>
    <row r="64" spans="1:80" ht="12.75" customHeight="1" x14ac:dyDescent="0.2">
      <c r="A64" s="293">
        <v>313047</v>
      </c>
      <c r="B64" s="294"/>
      <c r="C64" s="295"/>
      <c r="D64" s="296" t="s">
        <v>694</v>
      </c>
      <c r="E64" s="297"/>
      <c r="F64" s="297"/>
      <c r="G64" s="297"/>
      <c r="H64" s="297"/>
      <c r="I64" s="297"/>
      <c r="J64" s="297"/>
      <c r="K64" s="297"/>
      <c r="L64" s="297"/>
      <c r="M64" s="297"/>
      <c r="N64" s="321"/>
      <c r="O64" s="298">
        <v>420</v>
      </c>
      <c r="P64" s="299"/>
      <c r="Q64" s="299"/>
      <c r="R64" s="300"/>
      <c r="S64" s="299"/>
      <c r="T64" s="301"/>
      <c r="U64" s="395">
        <v>313097</v>
      </c>
      <c r="V64" s="396"/>
      <c r="W64" s="397"/>
      <c r="X64" s="296" t="s">
        <v>695</v>
      </c>
      <c r="Y64" s="297"/>
      <c r="Z64" s="297"/>
      <c r="AA64" s="297"/>
      <c r="AB64" s="297"/>
      <c r="AC64" s="297"/>
      <c r="AD64" s="297"/>
      <c r="AE64" s="297"/>
      <c r="AF64" s="297"/>
      <c r="AG64" s="297"/>
      <c r="AH64" s="321"/>
      <c r="AI64" s="298">
        <v>300</v>
      </c>
      <c r="AJ64" s="299"/>
      <c r="AK64" s="299"/>
      <c r="AL64" s="300"/>
      <c r="AM64" s="299"/>
      <c r="AN64" s="301"/>
      <c r="AO64" s="293">
        <v>314044</v>
      </c>
      <c r="AP64" s="294"/>
      <c r="AQ64" s="295"/>
      <c r="AR64" s="296" t="s">
        <v>692</v>
      </c>
      <c r="AS64" s="297"/>
      <c r="AT64" s="297"/>
      <c r="AU64" s="297"/>
      <c r="AV64" s="297"/>
      <c r="AW64" s="297"/>
      <c r="AX64" s="297"/>
      <c r="AY64" s="297"/>
      <c r="AZ64" s="297"/>
      <c r="BA64" s="297"/>
      <c r="BB64" s="321"/>
      <c r="BC64" s="298">
        <v>200</v>
      </c>
      <c r="BD64" s="299"/>
      <c r="BE64" s="299"/>
      <c r="BF64" s="300"/>
      <c r="BG64" s="299"/>
      <c r="BH64" s="301"/>
      <c r="BI64" s="420">
        <v>314097</v>
      </c>
      <c r="BJ64" s="294"/>
      <c r="BK64" s="295"/>
      <c r="BL64" s="296" t="s">
        <v>693</v>
      </c>
      <c r="BM64" s="297"/>
      <c r="BN64" s="297"/>
      <c r="BO64" s="297"/>
      <c r="BP64" s="297"/>
      <c r="BQ64" s="297"/>
      <c r="BR64" s="297"/>
      <c r="BS64" s="297"/>
      <c r="BT64" s="297"/>
      <c r="BU64" s="297"/>
      <c r="BV64" s="321"/>
      <c r="BW64" s="298">
        <v>580</v>
      </c>
      <c r="BX64" s="299"/>
      <c r="BY64" s="299"/>
      <c r="BZ64" s="300"/>
      <c r="CA64" s="299"/>
      <c r="CB64" s="301"/>
    </row>
    <row r="65" spans="1:101" ht="12.75" customHeight="1" x14ac:dyDescent="0.2">
      <c r="A65" s="395">
        <v>313048</v>
      </c>
      <c r="B65" s="396"/>
      <c r="C65" s="397"/>
      <c r="D65" s="296" t="s">
        <v>698</v>
      </c>
      <c r="E65" s="297"/>
      <c r="F65" s="297"/>
      <c r="G65" s="297"/>
      <c r="H65" s="297"/>
      <c r="I65" s="297"/>
      <c r="J65" s="297"/>
      <c r="K65" s="297"/>
      <c r="L65" s="297"/>
      <c r="M65" s="297"/>
      <c r="N65" s="321"/>
      <c r="O65" s="298">
        <v>250</v>
      </c>
      <c r="P65" s="299"/>
      <c r="Q65" s="299"/>
      <c r="R65" s="300"/>
      <c r="S65" s="299"/>
      <c r="T65" s="301"/>
      <c r="U65" s="395">
        <v>313098</v>
      </c>
      <c r="V65" s="396"/>
      <c r="W65" s="397"/>
      <c r="X65" s="296" t="s">
        <v>699</v>
      </c>
      <c r="Y65" s="297"/>
      <c r="Z65" s="297"/>
      <c r="AA65" s="297"/>
      <c r="AB65" s="297"/>
      <c r="AC65" s="297"/>
      <c r="AD65" s="297"/>
      <c r="AE65" s="297"/>
      <c r="AF65" s="297"/>
      <c r="AG65" s="297"/>
      <c r="AH65" s="321"/>
      <c r="AI65" s="298">
        <v>180</v>
      </c>
      <c r="AJ65" s="299"/>
      <c r="AK65" s="299"/>
      <c r="AL65" s="300"/>
      <c r="AM65" s="299"/>
      <c r="AN65" s="301"/>
      <c r="AO65" s="293">
        <v>314045</v>
      </c>
      <c r="AP65" s="294"/>
      <c r="AQ65" s="295"/>
      <c r="AR65" s="296" t="s">
        <v>696</v>
      </c>
      <c r="AS65" s="297"/>
      <c r="AT65" s="297"/>
      <c r="AU65" s="297"/>
      <c r="AV65" s="297"/>
      <c r="AW65" s="297"/>
      <c r="AX65" s="297"/>
      <c r="AY65" s="297"/>
      <c r="AZ65" s="297"/>
      <c r="BA65" s="297"/>
      <c r="BB65" s="321"/>
      <c r="BC65" s="298">
        <v>350</v>
      </c>
      <c r="BD65" s="299"/>
      <c r="BE65" s="299"/>
      <c r="BF65" s="300"/>
      <c r="BG65" s="299"/>
      <c r="BH65" s="301"/>
      <c r="BI65" s="420">
        <v>314098</v>
      </c>
      <c r="BJ65" s="294"/>
      <c r="BK65" s="295"/>
      <c r="BL65" s="296" t="s">
        <v>697</v>
      </c>
      <c r="BM65" s="297"/>
      <c r="BN65" s="297"/>
      <c r="BO65" s="297"/>
      <c r="BP65" s="297"/>
      <c r="BQ65" s="297"/>
      <c r="BR65" s="297"/>
      <c r="BS65" s="297"/>
      <c r="BT65" s="297"/>
      <c r="BU65" s="297"/>
      <c r="BV65" s="321"/>
      <c r="BW65" s="298">
        <v>350</v>
      </c>
      <c r="BX65" s="299"/>
      <c r="BY65" s="299"/>
      <c r="BZ65" s="300"/>
      <c r="CA65" s="299"/>
      <c r="CB65" s="301"/>
    </row>
    <row r="66" spans="1:101" ht="12.75" customHeight="1" x14ac:dyDescent="0.2">
      <c r="A66" s="293">
        <v>313049</v>
      </c>
      <c r="B66" s="294"/>
      <c r="C66" s="295"/>
      <c r="D66" s="296" t="s">
        <v>702</v>
      </c>
      <c r="E66" s="297"/>
      <c r="F66" s="297"/>
      <c r="G66" s="297"/>
      <c r="H66" s="297"/>
      <c r="I66" s="297"/>
      <c r="J66" s="297"/>
      <c r="K66" s="297"/>
      <c r="L66" s="297"/>
      <c r="M66" s="297"/>
      <c r="N66" s="321"/>
      <c r="O66" s="298">
        <v>480</v>
      </c>
      <c r="P66" s="299"/>
      <c r="Q66" s="299"/>
      <c r="R66" s="300"/>
      <c r="S66" s="299"/>
      <c r="T66" s="301"/>
      <c r="U66" s="395">
        <v>313099</v>
      </c>
      <c r="V66" s="396"/>
      <c r="W66" s="397"/>
      <c r="X66" s="296" t="s">
        <v>703</v>
      </c>
      <c r="Y66" s="297"/>
      <c r="Z66" s="297"/>
      <c r="AA66" s="297"/>
      <c r="AB66" s="297"/>
      <c r="AC66" s="297"/>
      <c r="AD66" s="297"/>
      <c r="AE66" s="297"/>
      <c r="AF66" s="297"/>
      <c r="AG66" s="297"/>
      <c r="AH66" s="321"/>
      <c r="AI66" s="298">
        <v>500</v>
      </c>
      <c r="AJ66" s="299"/>
      <c r="AK66" s="299"/>
      <c r="AL66" s="300"/>
      <c r="AM66" s="299"/>
      <c r="AN66" s="301"/>
      <c r="AO66" s="293">
        <v>314046</v>
      </c>
      <c r="AP66" s="294"/>
      <c r="AQ66" s="295"/>
      <c r="AR66" s="296" t="s">
        <v>700</v>
      </c>
      <c r="AS66" s="297"/>
      <c r="AT66" s="297"/>
      <c r="AU66" s="297"/>
      <c r="AV66" s="297"/>
      <c r="AW66" s="297"/>
      <c r="AX66" s="297"/>
      <c r="AY66" s="297"/>
      <c r="AZ66" s="297"/>
      <c r="BA66" s="297"/>
      <c r="BB66" s="321"/>
      <c r="BC66" s="298">
        <v>116</v>
      </c>
      <c r="BD66" s="299"/>
      <c r="BE66" s="299"/>
      <c r="BF66" s="300"/>
      <c r="BG66" s="299"/>
      <c r="BH66" s="301"/>
      <c r="BI66" s="395">
        <v>314099</v>
      </c>
      <c r="BJ66" s="396"/>
      <c r="BK66" s="397"/>
      <c r="BL66" s="296" t="s">
        <v>701</v>
      </c>
      <c r="BM66" s="297"/>
      <c r="BN66" s="297"/>
      <c r="BO66" s="297"/>
      <c r="BP66" s="297"/>
      <c r="BQ66" s="297"/>
      <c r="BR66" s="297"/>
      <c r="BS66" s="297"/>
      <c r="BT66" s="297"/>
      <c r="BU66" s="297"/>
      <c r="BV66" s="321"/>
      <c r="BW66" s="298">
        <v>500</v>
      </c>
      <c r="BX66" s="299"/>
      <c r="BY66" s="299"/>
      <c r="BZ66" s="300"/>
      <c r="CA66" s="299"/>
      <c r="CB66" s="301"/>
    </row>
    <row r="67" spans="1:101" ht="12.75" customHeight="1" thickBot="1" x14ac:dyDescent="0.25">
      <c r="A67" s="395">
        <v>313050</v>
      </c>
      <c r="B67" s="396"/>
      <c r="C67" s="397"/>
      <c r="D67" s="296" t="s">
        <v>706</v>
      </c>
      <c r="E67" s="297"/>
      <c r="F67" s="297"/>
      <c r="G67" s="297"/>
      <c r="H67" s="297"/>
      <c r="I67" s="297"/>
      <c r="J67" s="297"/>
      <c r="K67" s="297"/>
      <c r="L67" s="297"/>
      <c r="M67" s="297"/>
      <c r="N67" s="321"/>
      <c r="O67" s="298">
        <v>500</v>
      </c>
      <c r="P67" s="299"/>
      <c r="Q67" s="299"/>
      <c r="R67" s="300"/>
      <c r="S67" s="299"/>
      <c r="T67" s="301"/>
      <c r="U67" s="388" t="s">
        <v>707</v>
      </c>
      <c r="V67" s="389"/>
      <c r="W67" s="389"/>
      <c r="X67" s="389"/>
      <c r="Y67" s="389"/>
      <c r="Z67" s="389"/>
      <c r="AA67" s="389"/>
      <c r="AB67" s="389"/>
      <c r="AC67" s="389"/>
      <c r="AD67" s="389"/>
      <c r="AE67" s="389"/>
      <c r="AF67" s="389"/>
      <c r="AG67" s="389"/>
      <c r="AH67" s="390"/>
      <c r="AI67" s="391">
        <f>SUM(AI56:AK66)</f>
        <v>3760</v>
      </c>
      <c r="AJ67" s="392"/>
      <c r="AK67" s="393"/>
      <c r="AL67" s="394" t="str">
        <f>IF(COUNTA(AL56:AL66)=0,"",SUMIF(AL56:AL66,"●",AI56:AI66)+SUM(AL56:AL66))</f>
        <v/>
      </c>
      <c r="AM67" s="392"/>
      <c r="AN67" s="393"/>
      <c r="AO67" s="293">
        <v>314047</v>
      </c>
      <c r="AP67" s="294"/>
      <c r="AQ67" s="295"/>
      <c r="AR67" s="296" t="s">
        <v>704</v>
      </c>
      <c r="AS67" s="297"/>
      <c r="AT67" s="297"/>
      <c r="AU67" s="297"/>
      <c r="AV67" s="297"/>
      <c r="AW67" s="297"/>
      <c r="AX67" s="297"/>
      <c r="AY67" s="297"/>
      <c r="AZ67" s="297"/>
      <c r="BA67" s="297"/>
      <c r="BB67" s="321"/>
      <c r="BC67" s="298">
        <v>600</v>
      </c>
      <c r="BD67" s="299"/>
      <c r="BE67" s="299"/>
      <c r="BF67" s="300"/>
      <c r="BG67" s="299"/>
      <c r="BH67" s="301"/>
      <c r="BI67" s="319" t="s">
        <v>705</v>
      </c>
      <c r="BJ67" s="279"/>
      <c r="BK67" s="279"/>
      <c r="BL67" s="279"/>
      <c r="BM67" s="279"/>
      <c r="BN67" s="279"/>
      <c r="BO67" s="279"/>
      <c r="BP67" s="279"/>
      <c r="BQ67" s="279"/>
      <c r="BR67" s="279"/>
      <c r="BS67" s="279"/>
      <c r="BT67" s="279"/>
      <c r="BU67" s="279"/>
      <c r="BV67" s="320"/>
      <c r="BW67" s="280">
        <f>SUM(BW51:BW66)</f>
        <v>6625</v>
      </c>
      <c r="BX67" s="281"/>
      <c r="BY67" s="282"/>
      <c r="BZ67" s="571" t="str">
        <f>IF(COUNTA(BZ51:BZ66)=0,"",SUMIF(BZ51:BZ66,"●",BW51:BW66)+SUM(BZ51:BZ66))</f>
        <v/>
      </c>
      <c r="CA67" s="572"/>
      <c r="CB67" s="573"/>
    </row>
    <row r="68" spans="1:101" ht="12.75" customHeight="1" x14ac:dyDescent="0.2">
      <c r="A68" s="293">
        <v>313051</v>
      </c>
      <c r="B68" s="294"/>
      <c r="C68" s="295"/>
      <c r="D68" s="296" t="s">
        <v>709</v>
      </c>
      <c r="E68" s="297"/>
      <c r="F68" s="297"/>
      <c r="G68" s="297"/>
      <c r="H68" s="297"/>
      <c r="I68" s="297"/>
      <c r="J68" s="297"/>
      <c r="K68" s="297"/>
      <c r="L68" s="297"/>
      <c r="M68" s="297"/>
      <c r="N68" s="321"/>
      <c r="O68" s="298">
        <v>450</v>
      </c>
      <c r="P68" s="299"/>
      <c r="Q68" s="299"/>
      <c r="R68" s="300"/>
      <c r="S68" s="299"/>
      <c r="T68" s="301"/>
      <c r="U68" s="574" t="s">
        <v>392</v>
      </c>
      <c r="V68" s="574"/>
      <c r="W68" s="574"/>
      <c r="X68" s="574"/>
      <c r="Y68" s="574"/>
      <c r="Z68" s="574"/>
      <c r="AA68" s="574"/>
      <c r="AB68" s="366">
        <f>AI34+AI46+AI40+AI29+AI24+AI17+O72+O62+O19+O23+O36+O52+O41+AI55+AI67</f>
        <v>48063</v>
      </c>
      <c r="AC68" s="404"/>
      <c r="AD68" s="404"/>
      <c r="AE68" s="404"/>
      <c r="AF68" s="404"/>
      <c r="AG68" s="404"/>
      <c r="AH68" s="405"/>
      <c r="AI68" s="375"/>
      <c r="AJ68" s="367"/>
      <c r="AK68" s="367"/>
      <c r="AL68" s="367"/>
      <c r="AM68" s="367"/>
      <c r="AN68" s="368"/>
      <c r="AO68" s="293">
        <v>314048</v>
      </c>
      <c r="AP68" s="294"/>
      <c r="AQ68" s="295"/>
      <c r="AR68" s="296" t="s">
        <v>708</v>
      </c>
      <c r="AS68" s="297"/>
      <c r="AT68" s="297"/>
      <c r="AU68" s="297"/>
      <c r="AV68" s="297"/>
      <c r="AW68" s="297"/>
      <c r="AX68" s="297"/>
      <c r="AY68" s="297"/>
      <c r="AZ68" s="297"/>
      <c r="BA68" s="297"/>
      <c r="BB68" s="321"/>
      <c r="BC68" s="298">
        <v>1500</v>
      </c>
      <c r="BD68" s="299"/>
      <c r="BE68" s="299"/>
      <c r="BF68" s="300"/>
      <c r="BG68" s="299"/>
      <c r="BH68" s="301"/>
      <c r="BI68" s="569" t="s">
        <v>392</v>
      </c>
      <c r="BJ68" s="569"/>
      <c r="BK68" s="569"/>
      <c r="BL68" s="569"/>
      <c r="BM68" s="569"/>
      <c r="BN68" s="569"/>
      <c r="BO68" s="569"/>
      <c r="BP68" s="366">
        <f>BC18+BC23+BC33+BC40+BC55+BC70+BW50+BW40+BW28+BW67</f>
        <v>50245</v>
      </c>
      <c r="BQ68" s="404"/>
      <c r="BR68" s="404"/>
      <c r="BS68" s="404"/>
      <c r="BT68" s="404"/>
      <c r="BU68" s="404"/>
      <c r="BV68" s="405"/>
      <c r="BW68" s="369"/>
      <c r="BX68" s="370"/>
      <c r="BY68" s="370"/>
      <c r="BZ68" s="370"/>
      <c r="CA68" s="370"/>
      <c r="CB68" s="371"/>
    </row>
    <row r="69" spans="1:101" ht="12.75" customHeight="1" x14ac:dyDescent="0.2">
      <c r="A69" s="395">
        <v>313052</v>
      </c>
      <c r="B69" s="396"/>
      <c r="C69" s="397"/>
      <c r="D69" s="296" t="s">
        <v>711</v>
      </c>
      <c r="E69" s="297"/>
      <c r="F69" s="297"/>
      <c r="G69" s="297"/>
      <c r="H69" s="297"/>
      <c r="I69" s="297"/>
      <c r="J69" s="297"/>
      <c r="K69" s="297"/>
      <c r="L69" s="297"/>
      <c r="M69" s="297"/>
      <c r="N69" s="321"/>
      <c r="O69" s="298">
        <v>350</v>
      </c>
      <c r="P69" s="299"/>
      <c r="Q69" s="299"/>
      <c r="R69" s="300"/>
      <c r="S69" s="299"/>
      <c r="T69" s="301"/>
      <c r="U69" s="569"/>
      <c r="V69" s="569"/>
      <c r="W69" s="569"/>
      <c r="X69" s="569"/>
      <c r="Y69" s="569"/>
      <c r="Z69" s="569"/>
      <c r="AA69" s="569"/>
      <c r="AB69" s="406"/>
      <c r="AC69" s="407"/>
      <c r="AD69" s="407"/>
      <c r="AE69" s="407"/>
      <c r="AF69" s="407"/>
      <c r="AG69" s="407"/>
      <c r="AH69" s="408"/>
      <c r="AI69" s="369"/>
      <c r="AJ69" s="370"/>
      <c r="AK69" s="370"/>
      <c r="AL69" s="370"/>
      <c r="AM69" s="370"/>
      <c r="AN69" s="371"/>
      <c r="AO69" s="294">
        <v>314049</v>
      </c>
      <c r="AP69" s="294"/>
      <c r="AQ69" s="295"/>
      <c r="AR69" s="296" t="s">
        <v>710</v>
      </c>
      <c r="AS69" s="297"/>
      <c r="AT69" s="297"/>
      <c r="AU69" s="297"/>
      <c r="AV69" s="297"/>
      <c r="AW69" s="297"/>
      <c r="AX69" s="297"/>
      <c r="AY69" s="297"/>
      <c r="AZ69" s="297"/>
      <c r="BA69" s="297"/>
      <c r="BB69" s="321"/>
      <c r="BC69" s="298">
        <v>200</v>
      </c>
      <c r="BD69" s="299"/>
      <c r="BE69" s="299"/>
      <c r="BF69" s="300"/>
      <c r="BG69" s="299"/>
      <c r="BH69" s="301"/>
      <c r="BI69" s="569"/>
      <c r="BJ69" s="569"/>
      <c r="BK69" s="569"/>
      <c r="BL69" s="569"/>
      <c r="BM69" s="569"/>
      <c r="BN69" s="569"/>
      <c r="BO69" s="569"/>
      <c r="BP69" s="406"/>
      <c r="BQ69" s="407"/>
      <c r="BR69" s="407"/>
      <c r="BS69" s="407"/>
      <c r="BT69" s="407"/>
      <c r="BU69" s="407"/>
      <c r="BV69" s="408"/>
      <c r="BW69" s="369"/>
      <c r="BX69" s="370"/>
      <c r="BY69" s="370"/>
      <c r="BZ69" s="370"/>
      <c r="CA69" s="370"/>
      <c r="CB69" s="371"/>
    </row>
    <row r="70" spans="1:101" ht="12.75" customHeight="1" thickBot="1" x14ac:dyDescent="0.25">
      <c r="A70" s="293">
        <v>313053</v>
      </c>
      <c r="B70" s="294"/>
      <c r="C70" s="295"/>
      <c r="D70" s="296" t="s">
        <v>713</v>
      </c>
      <c r="E70" s="297"/>
      <c r="F70" s="297"/>
      <c r="G70" s="297"/>
      <c r="H70" s="297"/>
      <c r="I70" s="297"/>
      <c r="J70" s="297"/>
      <c r="K70" s="297"/>
      <c r="L70" s="297"/>
      <c r="M70" s="297"/>
      <c r="N70" s="321"/>
      <c r="O70" s="298">
        <v>240</v>
      </c>
      <c r="P70" s="299"/>
      <c r="Q70" s="299"/>
      <c r="R70" s="300"/>
      <c r="S70" s="299"/>
      <c r="T70" s="301"/>
      <c r="U70" s="570"/>
      <c r="V70" s="570"/>
      <c r="W70" s="570"/>
      <c r="X70" s="570"/>
      <c r="Y70" s="570"/>
      <c r="Z70" s="570"/>
      <c r="AA70" s="570"/>
      <c r="AB70" s="409"/>
      <c r="AC70" s="410"/>
      <c r="AD70" s="410"/>
      <c r="AE70" s="410"/>
      <c r="AF70" s="410"/>
      <c r="AG70" s="410"/>
      <c r="AH70" s="411"/>
      <c r="AI70" s="372"/>
      <c r="AJ70" s="373"/>
      <c r="AK70" s="373"/>
      <c r="AL70" s="373"/>
      <c r="AM70" s="373"/>
      <c r="AN70" s="374"/>
      <c r="AO70" s="279" t="s">
        <v>712</v>
      </c>
      <c r="AP70" s="279"/>
      <c r="AQ70" s="279"/>
      <c r="AR70" s="279"/>
      <c r="AS70" s="279"/>
      <c r="AT70" s="279"/>
      <c r="AU70" s="279"/>
      <c r="AV70" s="279"/>
      <c r="AW70" s="279"/>
      <c r="AX70" s="279"/>
      <c r="AY70" s="279"/>
      <c r="AZ70" s="279"/>
      <c r="BA70" s="279"/>
      <c r="BB70" s="568"/>
      <c r="BC70" s="281">
        <f>SUM(BC56:BC69)</f>
        <v>10136</v>
      </c>
      <c r="BD70" s="281"/>
      <c r="BE70" s="282"/>
      <c r="BF70" s="283" t="str">
        <f>IF(COUNTA(BF56:BF69)=0,"",SUMIF(BF56:BF69,"●",BC56:BC69)+SUM(BF56:BF69))</f>
        <v/>
      </c>
      <c r="BG70" s="281"/>
      <c r="BH70" s="282"/>
      <c r="BI70" s="570"/>
      <c r="BJ70" s="570"/>
      <c r="BK70" s="570"/>
      <c r="BL70" s="570"/>
      <c r="BM70" s="570"/>
      <c r="BN70" s="570"/>
      <c r="BO70" s="570"/>
      <c r="BP70" s="409"/>
      <c r="BQ70" s="410"/>
      <c r="BR70" s="410"/>
      <c r="BS70" s="410"/>
      <c r="BT70" s="410"/>
      <c r="BU70" s="410"/>
      <c r="BV70" s="411"/>
      <c r="BW70" s="372"/>
      <c r="BX70" s="373"/>
      <c r="BY70" s="373"/>
      <c r="BZ70" s="373"/>
      <c r="CA70" s="373"/>
      <c r="CB70" s="374"/>
    </row>
    <row r="71" spans="1:101" ht="12.75" customHeight="1" x14ac:dyDescent="0.2">
      <c r="A71" s="293">
        <v>313100</v>
      </c>
      <c r="B71" s="294"/>
      <c r="C71" s="295"/>
      <c r="D71" s="296" t="s">
        <v>2292</v>
      </c>
      <c r="E71" s="297"/>
      <c r="F71" s="297"/>
      <c r="G71" s="297"/>
      <c r="H71" s="297"/>
      <c r="I71" s="297"/>
      <c r="J71" s="297"/>
      <c r="K71" s="297"/>
      <c r="L71" s="297"/>
      <c r="M71" s="297"/>
      <c r="N71" s="321"/>
      <c r="O71" s="298">
        <v>560</v>
      </c>
      <c r="P71" s="299"/>
      <c r="Q71" s="299"/>
      <c r="R71" s="300"/>
      <c r="S71" s="299"/>
      <c r="T71" s="301"/>
      <c r="CW71" s="35"/>
    </row>
    <row r="72" spans="1:101" ht="12.75" customHeight="1" thickBot="1" x14ac:dyDescent="0.25">
      <c r="A72" s="278" t="s">
        <v>714</v>
      </c>
      <c r="B72" s="279"/>
      <c r="C72" s="279"/>
      <c r="D72" s="279"/>
      <c r="E72" s="279"/>
      <c r="F72" s="279"/>
      <c r="G72" s="279"/>
      <c r="H72" s="279"/>
      <c r="I72" s="279"/>
      <c r="J72" s="279"/>
      <c r="K72" s="279"/>
      <c r="L72" s="279"/>
      <c r="M72" s="279"/>
      <c r="N72" s="320"/>
      <c r="O72" s="280">
        <f>SUM(O63:Q71)</f>
        <v>3520</v>
      </c>
      <c r="P72" s="281"/>
      <c r="Q72" s="282"/>
      <c r="R72" s="283" t="str">
        <f>IF(COUNTA(R63:R71)=0,"",SUMIF(R63:R71,"●",O63:O71)+SUM(R63:R71))</f>
        <v/>
      </c>
      <c r="S72" s="281"/>
      <c r="T72" s="282"/>
      <c r="AY72" s="353" t="s">
        <v>450</v>
      </c>
      <c r="AZ72" s="353"/>
      <c r="BA72" s="353"/>
      <c r="BB72" s="353"/>
      <c r="BC72" s="353"/>
      <c r="BD72" s="353"/>
      <c r="BE72" s="353"/>
      <c r="BF72" s="353"/>
      <c r="CW72" s="35"/>
    </row>
    <row r="73" spans="1:101" ht="12.75" customHeight="1" x14ac:dyDescent="0.2">
      <c r="Q73" s="50"/>
      <c r="R73" s="50"/>
      <c r="S73" s="50"/>
      <c r="T73" s="50"/>
      <c r="AY73" s="326" t="s">
        <v>453</v>
      </c>
      <c r="AZ73" s="326"/>
      <c r="BA73" s="326"/>
      <c r="BB73" s="326"/>
      <c r="BC73" s="326" t="s">
        <v>454</v>
      </c>
      <c r="BD73" s="326"/>
      <c r="BE73" s="326"/>
      <c r="BF73" s="326"/>
    </row>
    <row r="74" spans="1:101" ht="12.75" customHeight="1" thickBot="1" x14ac:dyDescent="0.25">
      <c r="Q74" s="50"/>
      <c r="R74" s="50"/>
      <c r="S74" s="50"/>
      <c r="T74" s="50"/>
      <c r="AY74" s="326" t="s">
        <v>457</v>
      </c>
      <c r="AZ74" s="326"/>
      <c r="BA74" s="326"/>
      <c r="BB74" s="326"/>
      <c r="BC74" s="322">
        <v>2.6</v>
      </c>
      <c r="BD74" s="322"/>
      <c r="BE74" s="322"/>
      <c r="BF74" s="322"/>
    </row>
    <row r="75" spans="1:101" ht="12.75" customHeight="1" x14ac:dyDescent="0.2">
      <c r="Q75" s="50"/>
      <c r="R75" s="50"/>
      <c r="S75" s="50"/>
      <c r="T75" s="50"/>
      <c r="AY75" s="326" t="s">
        <v>461</v>
      </c>
      <c r="AZ75" s="326"/>
      <c r="BA75" s="326"/>
      <c r="BB75" s="326"/>
      <c r="BC75" s="322">
        <v>3</v>
      </c>
      <c r="BD75" s="322"/>
      <c r="BE75" s="322"/>
      <c r="BF75" s="322"/>
      <c r="BJ75" s="313" t="s">
        <v>472</v>
      </c>
      <c r="BK75" s="314"/>
      <c r="BL75" s="314"/>
      <c r="BM75" s="314"/>
      <c r="BN75" s="314"/>
      <c r="BO75" s="314"/>
      <c r="BP75" s="314"/>
      <c r="BQ75" s="314"/>
      <c r="BR75" s="314"/>
      <c r="BS75" s="314"/>
      <c r="BT75" s="314"/>
      <c r="BU75" s="314"/>
      <c r="BV75" s="314"/>
      <c r="BW75" s="314"/>
      <c r="BX75" s="314"/>
      <c r="BY75" s="314"/>
      <c r="BZ75" s="314"/>
      <c r="CA75" s="314"/>
      <c r="CB75" s="314"/>
      <c r="CC75" s="314"/>
      <c r="CD75" s="315"/>
      <c r="CE75" s="50"/>
      <c r="CF75" s="98"/>
      <c r="CG75" s="90"/>
      <c r="CH75" s="90"/>
      <c r="CI75" s="90"/>
      <c r="CJ75" s="90"/>
      <c r="CK75" s="90"/>
      <c r="CL75" s="90"/>
      <c r="CM75" s="91"/>
      <c r="CN75" s="91"/>
      <c r="CO75" s="91"/>
      <c r="CP75" s="91"/>
      <c r="CQ75" s="91"/>
      <c r="CR75" s="91"/>
      <c r="CS75" s="91"/>
      <c r="CT75" s="91"/>
      <c r="CU75" s="91"/>
    </row>
    <row r="76" spans="1:101" ht="12.75" customHeight="1" thickBot="1" x14ac:dyDescent="0.25">
      <c r="AY76" s="326" t="s">
        <v>464</v>
      </c>
      <c r="AZ76" s="326"/>
      <c r="BA76" s="326"/>
      <c r="BB76" s="326"/>
      <c r="BC76" s="322">
        <v>4.2</v>
      </c>
      <c r="BD76" s="322"/>
      <c r="BE76" s="322"/>
      <c r="BF76" s="322"/>
      <c r="BJ76" s="316"/>
      <c r="BK76" s="317"/>
      <c r="BL76" s="317"/>
      <c r="BM76" s="317"/>
      <c r="BN76" s="317"/>
      <c r="BO76" s="317"/>
      <c r="BP76" s="317"/>
      <c r="BQ76" s="317"/>
      <c r="BR76" s="317"/>
      <c r="BS76" s="317"/>
      <c r="BT76" s="317"/>
      <c r="BU76" s="317"/>
      <c r="BV76" s="317"/>
      <c r="BW76" s="317"/>
      <c r="BX76" s="317"/>
      <c r="BY76" s="317"/>
      <c r="BZ76" s="317"/>
      <c r="CA76" s="317"/>
      <c r="CB76" s="317"/>
      <c r="CC76" s="317"/>
      <c r="CD76" s="318"/>
      <c r="CG76" s="98"/>
      <c r="CH76" s="98"/>
      <c r="CI76" s="98"/>
      <c r="CJ76" s="98"/>
      <c r="CK76" s="98"/>
      <c r="CL76" s="98"/>
      <c r="CM76" s="98"/>
      <c r="CN76" s="98"/>
      <c r="CO76" s="98"/>
      <c r="CP76" s="98"/>
      <c r="CQ76" s="98"/>
      <c r="CR76" s="98"/>
      <c r="CS76" s="98"/>
      <c r="CT76" s="98"/>
      <c r="CU76" s="98"/>
    </row>
    <row r="77" spans="1:101" ht="12.75" customHeight="1" thickBot="1" x14ac:dyDescent="0.25">
      <c r="A77" s="98" t="s">
        <v>475</v>
      </c>
      <c r="B77" s="98"/>
      <c r="AY77" s="323" t="s">
        <v>467</v>
      </c>
      <c r="AZ77" s="323"/>
      <c r="BA77" s="323"/>
      <c r="BB77" s="323"/>
      <c r="BC77" s="323"/>
      <c r="BD77" s="323"/>
      <c r="BE77" s="323"/>
      <c r="BF77" s="323"/>
      <c r="BJ77" s="305" t="str">
        <f>IF(ヘッダ入力!$AG$35="デフォルト値",ヘッダ入力!$AY$35,VLOOKUP(ヘッダ入力!$AG$35,ヘッダ入力!$AY$35:$BB$43,1,FALSE))</f>
        <v>(株)ショッパー社町田支社</v>
      </c>
      <c r="BK77" s="306"/>
      <c r="BL77" s="306"/>
      <c r="BM77" s="306"/>
      <c r="BN77" s="306"/>
      <c r="BO77" s="306"/>
      <c r="BP77" s="306"/>
      <c r="BQ77" s="306"/>
      <c r="BR77" s="306"/>
      <c r="BS77" s="306"/>
      <c r="BT77" s="306"/>
      <c r="BU77" s="306"/>
      <c r="BV77" s="306"/>
      <c r="BW77" s="306"/>
      <c r="BX77" s="306"/>
      <c r="BY77" s="306"/>
      <c r="BZ77" s="306"/>
      <c r="CA77" s="306"/>
      <c r="CB77" s="306"/>
      <c r="CC77" s="306"/>
      <c r="CD77" s="307"/>
      <c r="CG77" s="311" t="s">
        <v>476</v>
      </c>
      <c r="CH77" s="311"/>
      <c r="CI77" s="311"/>
      <c r="CJ77" s="311"/>
      <c r="CK77" s="311"/>
      <c r="CL77" s="311"/>
      <c r="CM77" s="311"/>
      <c r="CN77" s="311"/>
      <c r="CO77" s="311"/>
      <c r="CP77" s="311"/>
      <c r="CQ77" s="311"/>
      <c r="CR77" s="311"/>
      <c r="CS77" s="311"/>
      <c r="CT77" s="311"/>
      <c r="CU77" s="311"/>
    </row>
    <row r="78" spans="1:101" ht="12.75" customHeight="1" x14ac:dyDescent="0.2">
      <c r="A78" s="98" t="s">
        <v>478</v>
      </c>
      <c r="B78" s="98"/>
      <c r="AP78" s="354" t="s">
        <v>59</v>
      </c>
      <c r="AQ78" s="351"/>
      <c r="AR78" s="351"/>
      <c r="AS78" s="351"/>
      <c r="AT78" s="351"/>
      <c r="AU78" s="351"/>
      <c r="AV78" s="351"/>
      <c r="AW78" s="355"/>
      <c r="AX78" s="351" t="s">
        <v>64</v>
      </c>
      <c r="AY78" s="351"/>
      <c r="AZ78" s="351"/>
      <c r="BA78" s="351"/>
      <c r="BB78" s="351"/>
      <c r="BC78" s="355"/>
      <c r="BD78" s="351" t="s">
        <v>65</v>
      </c>
      <c r="BE78" s="351"/>
      <c r="BF78" s="352"/>
      <c r="BJ78" s="308"/>
      <c r="BK78" s="309"/>
      <c r="BL78" s="309"/>
      <c r="BM78" s="309"/>
      <c r="BN78" s="309"/>
      <c r="BO78" s="309"/>
      <c r="BP78" s="309"/>
      <c r="BQ78" s="309"/>
      <c r="BR78" s="309"/>
      <c r="BS78" s="309"/>
      <c r="BT78" s="309"/>
      <c r="BU78" s="309"/>
      <c r="BV78" s="309"/>
      <c r="BW78" s="309"/>
      <c r="BX78" s="309"/>
      <c r="BY78" s="309"/>
      <c r="BZ78" s="309"/>
      <c r="CA78" s="309"/>
      <c r="CB78" s="309"/>
      <c r="CC78" s="309"/>
      <c r="CD78" s="310"/>
      <c r="CG78" s="311"/>
      <c r="CH78" s="311"/>
      <c r="CI78" s="311"/>
      <c r="CJ78" s="311"/>
      <c r="CK78" s="311"/>
      <c r="CL78" s="311"/>
      <c r="CM78" s="311"/>
      <c r="CN78" s="311"/>
      <c r="CO78" s="311"/>
      <c r="CP78" s="311"/>
      <c r="CQ78" s="311"/>
      <c r="CR78" s="311"/>
      <c r="CS78" s="311"/>
      <c r="CT78" s="311"/>
      <c r="CU78" s="311"/>
    </row>
    <row r="79" spans="1:101" ht="12.75" customHeight="1" x14ac:dyDescent="0.2">
      <c r="A79" s="98" t="s">
        <v>480</v>
      </c>
      <c r="B79" s="98"/>
      <c r="AP79" s="341" t="s">
        <v>455</v>
      </c>
      <c r="AQ79" s="342"/>
      <c r="AR79" s="342"/>
      <c r="AS79" s="342"/>
      <c r="AT79" s="342"/>
      <c r="AU79" s="342"/>
      <c r="AV79" s="342"/>
      <c r="AW79" s="343"/>
      <c r="AX79" s="344">
        <f>AI67</f>
        <v>3760</v>
      </c>
      <c r="AY79" s="345"/>
      <c r="AZ79" s="345"/>
      <c r="BA79" s="345"/>
      <c r="BB79" s="346" t="s">
        <v>66</v>
      </c>
      <c r="BC79" s="347"/>
      <c r="BD79" s="348" t="s">
        <v>58</v>
      </c>
      <c r="BE79" s="349"/>
      <c r="BF79" s="350"/>
      <c r="BJ79" s="302" t="str">
        <f>IF(ヘッダ入力!$AG$35="デフォルト値",ヘッダ入力!$AZ$35,VLOOKUP(ヘッダ入力!$AG$35,ヘッダ入力!$AY$35:$BB$43,2,FALSE))</f>
        <v>tel.042-725-2251／fax.042-726-3776</v>
      </c>
      <c r="BK79" s="303"/>
      <c r="BL79" s="303"/>
      <c r="BM79" s="303"/>
      <c r="BN79" s="303"/>
      <c r="BO79" s="303"/>
      <c r="BP79" s="303"/>
      <c r="BQ79" s="303"/>
      <c r="BR79" s="303"/>
      <c r="BS79" s="303"/>
      <c r="BT79" s="303"/>
      <c r="BU79" s="303"/>
      <c r="BV79" s="303"/>
      <c r="BW79" s="303"/>
      <c r="BX79" s="303"/>
      <c r="BY79" s="303"/>
      <c r="BZ79" s="303"/>
      <c r="CA79" s="303"/>
      <c r="CB79" s="303"/>
      <c r="CC79" s="303"/>
      <c r="CD79" s="304"/>
      <c r="CG79" s="562" t="s">
        <v>481</v>
      </c>
      <c r="CH79" s="563"/>
      <c r="CI79" s="563"/>
      <c r="CJ79" s="563"/>
      <c r="CK79" s="563"/>
      <c r="CL79" s="563"/>
      <c r="CM79" s="563"/>
      <c r="CN79" s="563"/>
      <c r="CO79" s="563"/>
      <c r="CP79" s="563"/>
      <c r="CQ79" s="563"/>
      <c r="CR79" s="563"/>
      <c r="CS79" s="563"/>
      <c r="CT79" s="563"/>
      <c r="CU79" s="564"/>
    </row>
    <row r="80" spans="1:101" ht="12.75" customHeight="1" x14ac:dyDescent="0.2">
      <c r="A80" s="98" t="s">
        <v>483</v>
      </c>
      <c r="B80" s="98"/>
      <c r="AP80" s="556" t="s">
        <v>715</v>
      </c>
      <c r="AQ80" s="557"/>
      <c r="AR80" s="557"/>
      <c r="AS80" s="557"/>
      <c r="AT80" s="557"/>
      <c r="AU80" s="557"/>
      <c r="AV80" s="557"/>
      <c r="AW80" s="558"/>
      <c r="AX80" s="332">
        <f>O19+O23+O36+O41+O52+O62+O72+AI17+AI24+AI29+AI34+AI40+AI46+AI55</f>
        <v>44303</v>
      </c>
      <c r="AY80" s="332"/>
      <c r="AZ80" s="332"/>
      <c r="BA80" s="332"/>
      <c r="BB80" s="333" t="s">
        <v>66</v>
      </c>
      <c r="BC80" s="334"/>
      <c r="BD80" s="565" t="s">
        <v>58</v>
      </c>
      <c r="BE80" s="566"/>
      <c r="BF80" s="567"/>
      <c r="BJ80" s="302"/>
      <c r="BK80" s="303"/>
      <c r="BL80" s="303"/>
      <c r="BM80" s="303"/>
      <c r="BN80" s="303"/>
      <c r="BO80" s="303"/>
      <c r="BP80" s="303"/>
      <c r="BQ80" s="303"/>
      <c r="BR80" s="303"/>
      <c r="BS80" s="303"/>
      <c r="BT80" s="303"/>
      <c r="BU80" s="303"/>
      <c r="BV80" s="303"/>
      <c r="BW80" s="303"/>
      <c r="BX80" s="303"/>
      <c r="BY80" s="303"/>
      <c r="BZ80" s="303"/>
      <c r="CA80" s="303"/>
      <c r="CB80" s="303"/>
      <c r="CC80" s="303"/>
      <c r="CD80" s="304"/>
      <c r="CG80" s="275" t="s">
        <v>484</v>
      </c>
      <c r="CH80" s="276"/>
      <c r="CI80" s="276"/>
      <c r="CJ80" s="276"/>
      <c r="CK80" s="276"/>
      <c r="CL80" s="276"/>
      <c r="CM80" s="276"/>
      <c r="CN80" s="276"/>
      <c r="CO80" s="276"/>
      <c r="CP80" s="276"/>
      <c r="CQ80" s="276"/>
      <c r="CR80" s="276"/>
      <c r="CS80" s="276"/>
      <c r="CT80" s="276"/>
      <c r="CU80" s="277"/>
    </row>
    <row r="81" spans="1:100" ht="12.75" customHeight="1" x14ac:dyDescent="0.2">
      <c r="A81" s="98" t="s">
        <v>486</v>
      </c>
      <c r="B81" s="98"/>
      <c r="AP81" s="556" t="s">
        <v>458</v>
      </c>
      <c r="AQ81" s="557"/>
      <c r="AR81" s="557"/>
      <c r="AS81" s="557"/>
      <c r="AT81" s="557"/>
      <c r="AU81" s="557"/>
      <c r="AV81" s="557"/>
      <c r="AW81" s="558"/>
      <c r="AX81" s="331">
        <f>BC18+BC23+BC33+BC40+BC55+BC70+BW40+BW50</f>
        <v>36921</v>
      </c>
      <c r="AY81" s="332"/>
      <c r="AZ81" s="332"/>
      <c r="BA81" s="332"/>
      <c r="BB81" s="333" t="s">
        <v>66</v>
      </c>
      <c r="BC81" s="334"/>
      <c r="BD81" s="553" t="s">
        <v>58</v>
      </c>
      <c r="BE81" s="554"/>
      <c r="BF81" s="555"/>
      <c r="BJ81" s="284" t="str">
        <f>IF(ヘッダ入力!$AG$35="デフォルト値",ヘッダ入力!$BA$35,VLOOKUP(ヘッダ入力!$AG$35,ヘッダ入力!$AY$35:$BB$43,3,FALSE))</f>
        <v>〒194-0013</v>
      </c>
      <c r="BK81" s="285"/>
      <c r="BL81" s="285"/>
      <c r="BM81" s="285"/>
      <c r="BN81" s="285"/>
      <c r="BO81" s="286" t="str">
        <f>IF(ヘッダ入力!$AG$35="デフォルト値",ヘッダ入力!$BB$35,VLOOKUP(ヘッダ入力!$AG$35,ヘッダ入力!$AY$35:$BB$43,4,FALSE))</f>
        <v>　　町田市原町田4-19-18
　　グリーンコート町田1階</v>
      </c>
      <c r="BP81" s="286"/>
      <c r="BQ81" s="286"/>
      <c r="BR81" s="286"/>
      <c r="BS81" s="286"/>
      <c r="BT81" s="286"/>
      <c r="BU81" s="286"/>
      <c r="BV81" s="286"/>
      <c r="BW81" s="286"/>
      <c r="BX81" s="286"/>
      <c r="BY81" s="286"/>
      <c r="BZ81" s="286"/>
      <c r="CA81" s="286"/>
      <c r="CB81" s="286"/>
      <c r="CC81" s="286"/>
      <c r="CD81" s="287"/>
      <c r="CG81" s="275"/>
      <c r="CH81" s="276"/>
      <c r="CI81" s="276"/>
      <c r="CJ81" s="276"/>
      <c r="CK81" s="276"/>
      <c r="CL81" s="276"/>
      <c r="CM81" s="276"/>
      <c r="CN81" s="276"/>
      <c r="CO81" s="276"/>
      <c r="CP81" s="276"/>
      <c r="CQ81" s="276"/>
      <c r="CR81" s="276"/>
      <c r="CS81" s="276"/>
      <c r="CT81" s="276"/>
      <c r="CU81" s="277"/>
    </row>
    <row r="82" spans="1:100" ht="12.75" customHeight="1" x14ac:dyDescent="0.2">
      <c r="A82" s="98" t="s">
        <v>487</v>
      </c>
      <c r="B82" s="98"/>
      <c r="AP82" s="556" t="s">
        <v>716</v>
      </c>
      <c r="AQ82" s="557"/>
      <c r="AR82" s="557"/>
      <c r="AS82" s="557"/>
      <c r="AT82" s="557"/>
      <c r="AU82" s="557"/>
      <c r="AV82" s="557"/>
      <c r="AW82" s="558"/>
      <c r="AX82" s="331">
        <f>BW28</f>
        <v>6699</v>
      </c>
      <c r="AY82" s="332"/>
      <c r="AZ82" s="332"/>
      <c r="BA82" s="332"/>
      <c r="BB82" s="333" t="s">
        <v>66</v>
      </c>
      <c r="BC82" s="334"/>
      <c r="BD82" s="559" t="s">
        <v>58</v>
      </c>
      <c r="BE82" s="560"/>
      <c r="BF82" s="561"/>
      <c r="BJ82" s="107"/>
      <c r="BK82" s="98"/>
      <c r="BL82" s="98"/>
      <c r="BM82" s="98"/>
      <c r="BN82" s="98"/>
      <c r="BO82" s="286"/>
      <c r="BP82" s="286"/>
      <c r="BQ82" s="286"/>
      <c r="BR82" s="286"/>
      <c r="BS82" s="286"/>
      <c r="BT82" s="286"/>
      <c r="BU82" s="286"/>
      <c r="BV82" s="286"/>
      <c r="BW82" s="286"/>
      <c r="BX82" s="286"/>
      <c r="BY82" s="286"/>
      <c r="BZ82" s="286"/>
      <c r="CA82" s="286"/>
      <c r="CB82" s="286"/>
      <c r="CC82" s="286"/>
      <c r="CD82" s="287"/>
      <c r="CG82" s="275"/>
      <c r="CH82" s="276"/>
      <c r="CI82" s="276"/>
      <c r="CJ82" s="276"/>
      <c r="CK82" s="276"/>
      <c r="CL82" s="276"/>
      <c r="CM82" s="276"/>
      <c r="CN82" s="276"/>
      <c r="CO82" s="276"/>
      <c r="CP82" s="276"/>
      <c r="CQ82" s="276"/>
      <c r="CR82" s="276"/>
      <c r="CS82" s="276"/>
      <c r="CT82" s="276"/>
      <c r="CU82" s="277"/>
    </row>
    <row r="83" spans="1:100" ht="12.75" customHeight="1" thickBot="1" x14ac:dyDescent="0.25">
      <c r="A83" s="98" t="s">
        <v>488</v>
      </c>
      <c r="B83" s="98"/>
      <c r="AP83" s="556" t="s">
        <v>717</v>
      </c>
      <c r="AQ83" s="557"/>
      <c r="AR83" s="557"/>
      <c r="AS83" s="557"/>
      <c r="AT83" s="557"/>
      <c r="AU83" s="557"/>
      <c r="AV83" s="557"/>
      <c r="AW83" s="558"/>
      <c r="AX83" s="331">
        <f>BW67</f>
        <v>6625</v>
      </c>
      <c r="AY83" s="332"/>
      <c r="AZ83" s="332"/>
      <c r="BA83" s="332"/>
      <c r="BB83" s="333" t="s">
        <v>66</v>
      </c>
      <c r="BC83" s="334"/>
      <c r="BD83" s="550" t="s">
        <v>58</v>
      </c>
      <c r="BE83" s="551"/>
      <c r="BF83" s="552"/>
      <c r="BJ83" s="108"/>
      <c r="BK83" s="109"/>
      <c r="BL83" s="109"/>
      <c r="BM83" s="109"/>
      <c r="BN83" s="109"/>
      <c r="BO83" s="288"/>
      <c r="BP83" s="288"/>
      <c r="BQ83" s="288"/>
      <c r="BR83" s="288"/>
      <c r="BS83" s="288"/>
      <c r="BT83" s="288"/>
      <c r="BU83" s="288"/>
      <c r="BV83" s="288"/>
      <c r="BW83" s="288"/>
      <c r="BX83" s="288"/>
      <c r="BY83" s="288"/>
      <c r="BZ83" s="288"/>
      <c r="CA83" s="288"/>
      <c r="CB83" s="288"/>
      <c r="CC83" s="288"/>
      <c r="CD83" s="289"/>
      <c r="CE83" s="85"/>
      <c r="CF83" s="85"/>
      <c r="CG83" s="290" t="s">
        <v>489</v>
      </c>
      <c r="CH83" s="291"/>
      <c r="CI83" s="291"/>
      <c r="CJ83" s="291"/>
      <c r="CK83" s="291"/>
      <c r="CL83" s="291"/>
      <c r="CM83" s="291"/>
      <c r="CN83" s="291"/>
      <c r="CO83" s="291"/>
      <c r="CP83" s="291"/>
      <c r="CQ83" s="291"/>
      <c r="CR83" s="291"/>
      <c r="CS83" s="291"/>
      <c r="CT83" s="291"/>
      <c r="CU83" s="292"/>
    </row>
    <row r="84" spans="1:100" ht="12.75" customHeight="1" thickBot="1" x14ac:dyDescent="0.25">
      <c r="A84" s="98" t="s">
        <v>490</v>
      </c>
      <c r="AP84" s="327" t="s">
        <v>57</v>
      </c>
      <c r="AQ84" s="328"/>
      <c r="AR84" s="328"/>
      <c r="AS84" s="328"/>
      <c r="AT84" s="328"/>
      <c r="AU84" s="328"/>
      <c r="AV84" s="328"/>
      <c r="AW84" s="329"/>
      <c r="AX84" s="330">
        <f>SUM(AX79:BA83)</f>
        <v>98308</v>
      </c>
      <c r="AY84" s="330"/>
      <c r="AZ84" s="330"/>
      <c r="BA84" s="330"/>
      <c r="BB84" s="324" t="s">
        <v>66</v>
      </c>
      <c r="BC84" s="324"/>
      <c r="BD84" s="324"/>
      <c r="BE84" s="324"/>
      <c r="BF84" s="325"/>
      <c r="BJ84" s="274" t="s">
        <v>491</v>
      </c>
      <c r="BK84" s="274"/>
      <c r="BL84" s="274"/>
      <c r="BM84" s="274"/>
      <c r="BN84" s="274"/>
      <c r="BO84" s="274"/>
      <c r="BP84" s="274"/>
      <c r="BQ84" s="274"/>
      <c r="BR84" s="274"/>
      <c r="BS84" s="274"/>
      <c r="BT84" s="274"/>
      <c r="BU84" s="274"/>
      <c r="BV84" s="274"/>
      <c r="BW84" s="274"/>
      <c r="BX84" s="274"/>
      <c r="BY84" s="274"/>
      <c r="BZ84" s="274"/>
      <c r="CA84" s="274"/>
      <c r="CB84" s="274"/>
      <c r="CC84" s="274"/>
      <c r="CD84" s="274"/>
      <c r="CE84" s="274"/>
      <c r="CF84" s="274"/>
      <c r="CG84" s="274"/>
      <c r="CH84" s="274"/>
      <c r="CI84" s="274"/>
      <c r="CJ84" s="274"/>
      <c r="CK84" s="274"/>
      <c r="CL84" s="274"/>
      <c r="CM84" s="274"/>
      <c r="CN84" s="274"/>
      <c r="CO84" s="274"/>
      <c r="CP84" s="274"/>
      <c r="CQ84" s="274"/>
      <c r="CR84" s="274"/>
      <c r="CS84" s="274"/>
      <c r="CT84" s="274"/>
      <c r="CU84" s="274"/>
      <c r="CV84" s="274"/>
    </row>
    <row r="85" spans="1:100" x14ac:dyDescent="0.2">
      <c r="BG85" s="82"/>
      <c r="BH85" s="82"/>
      <c r="BI85" s="82"/>
      <c r="BJ85" s="82"/>
      <c r="BK85" s="82"/>
      <c r="BL85" s="82"/>
      <c r="BM85" s="82"/>
      <c r="BN85" s="82"/>
      <c r="BO85" s="82"/>
      <c r="BP85" s="82"/>
      <c r="BQ85" s="82"/>
      <c r="BR85" s="82"/>
      <c r="BS85" s="82"/>
      <c r="BT85" s="82"/>
      <c r="BU85" s="82"/>
      <c r="BV85" s="82"/>
      <c r="BW85" s="82"/>
      <c r="BX85" s="82"/>
      <c r="BY85" s="82"/>
      <c r="BZ85" s="82"/>
      <c r="CB85" s="32"/>
      <c r="CC85" s="82"/>
      <c r="CD85" s="82"/>
      <c r="CE85" s="82"/>
      <c r="CF85" s="82"/>
      <c r="CG85" s="82"/>
      <c r="CH85" s="82"/>
      <c r="CI85" s="82"/>
      <c r="CJ85" s="82"/>
      <c r="CK85" s="82"/>
      <c r="CL85" s="82"/>
      <c r="CM85" s="82"/>
      <c r="CN85" s="82"/>
      <c r="CO85" s="82"/>
      <c r="CP85" s="82"/>
      <c r="CQ85" s="82"/>
      <c r="CR85" s="82"/>
      <c r="CS85" s="82"/>
      <c r="CT85" s="82"/>
      <c r="CU85" s="82"/>
      <c r="CV85" s="82"/>
    </row>
    <row r="86" spans="1:100" x14ac:dyDescent="0.2">
      <c r="AO86" s="11"/>
      <c r="BE86" s="82"/>
      <c r="BF86" s="82"/>
      <c r="BG86" s="11"/>
      <c r="BH86" s="82"/>
      <c r="BI86" s="82"/>
      <c r="BJ86" s="82"/>
      <c r="BK86" s="82"/>
      <c r="BL86" s="82"/>
      <c r="BM86" s="82"/>
      <c r="BN86" s="82"/>
      <c r="BO86" s="82"/>
      <c r="BP86" s="82"/>
      <c r="BQ86" s="82"/>
      <c r="BR86" s="82"/>
      <c r="BS86" s="82"/>
      <c r="BT86" s="82"/>
      <c r="BU86" s="82"/>
      <c r="BV86" s="82"/>
      <c r="BW86" s="82"/>
      <c r="BX86" s="82"/>
      <c r="BY86" s="82"/>
      <c r="BZ86" s="82"/>
      <c r="CB86" s="32"/>
      <c r="CC86" s="82"/>
      <c r="CD86" s="82"/>
      <c r="CG86" s="82"/>
      <c r="CH86" s="82"/>
      <c r="CI86" s="32"/>
      <c r="CJ86" s="32"/>
      <c r="CK86" s="32"/>
      <c r="CL86" s="32"/>
      <c r="CM86" s="32"/>
      <c r="CN86" s="32"/>
      <c r="CO86" s="32"/>
      <c r="CP86" s="32"/>
      <c r="CQ86" s="32"/>
      <c r="CR86" s="32"/>
      <c r="CS86" s="32"/>
      <c r="CT86" s="32"/>
      <c r="CU86" s="32"/>
      <c r="CV86" s="32"/>
    </row>
    <row r="87" spans="1:100" x14ac:dyDescent="0.2">
      <c r="AP87" s="11"/>
      <c r="AQ87" s="11"/>
      <c r="AR87" s="11"/>
      <c r="AS87" s="11"/>
      <c r="AT87" s="11"/>
      <c r="AU87" s="11"/>
      <c r="AV87" s="11"/>
      <c r="AW87" s="11"/>
      <c r="AX87" s="11"/>
      <c r="AY87" s="11"/>
      <c r="AZ87" s="11"/>
      <c r="BA87" s="11"/>
      <c r="BB87" s="11"/>
      <c r="BC87" s="11"/>
      <c r="BD87" s="11"/>
      <c r="BE87" s="11"/>
      <c r="BF87" s="11"/>
    </row>
    <row r="88" spans="1:100" x14ac:dyDescent="0.2">
      <c r="AN88" s="98"/>
      <c r="AO88" s="98"/>
      <c r="BG88" s="98"/>
      <c r="BH88" s="98"/>
      <c r="BI88" s="98"/>
      <c r="BJ88" s="98"/>
      <c r="BK88" s="98"/>
      <c r="BL88" s="98"/>
      <c r="BM88" s="98"/>
      <c r="BN88" s="52"/>
      <c r="BO88" s="52"/>
      <c r="BP88" s="52"/>
      <c r="BQ88" s="52"/>
      <c r="BR88" s="52"/>
      <c r="BS88" s="52"/>
      <c r="BT88" s="52"/>
      <c r="BU88" s="52"/>
      <c r="BV88" s="98"/>
      <c r="BW88" s="98"/>
      <c r="BX88" s="98"/>
      <c r="BY88" s="98"/>
    </row>
    <row r="89" spans="1:100" x14ac:dyDescent="0.2">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V89" s="98"/>
      <c r="BW89" s="98"/>
      <c r="BX89" s="98"/>
      <c r="BY89" s="98"/>
    </row>
    <row r="90" spans="1:100" x14ac:dyDescent="0.2">
      <c r="BE90" s="98"/>
      <c r="BF90" s="98"/>
    </row>
    <row r="95" spans="1:100" x14ac:dyDescent="0.2">
      <c r="CG95" s="50"/>
      <c r="CH95" s="50"/>
      <c r="CI95" s="50"/>
      <c r="CJ95" s="50"/>
      <c r="CK95" s="50"/>
      <c r="CL95" s="50"/>
      <c r="CM95" s="50"/>
      <c r="CN95" s="50"/>
      <c r="CO95" s="50"/>
      <c r="CP95" s="50"/>
      <c r="CQ95" s="50"/>
      <c r="CR95" s="50"/>
      <c r="CS95" s="50"/>
      <c r="CT95" s="50"/>
      <c r="CU95" s="50"/>
      <c r="CV95" s="50"/>
    </row>
    <row r="96" spans="1:100" x14ac:dyDescent="0.2">
      <c r="CN96" s="50"/>
      <c r="CO96" s="50"/>
      <c r="CP96" s="50"/>
      <c r="CQ96" s="50"/>
      <c r="CR96" s="50"/>
      <c r="CS96" s="50"/>
      <c r="CT96" s="50"/>
      <c r="CU96" s="50"/>
      <c r="CV96" s="50"/>
    </row>
    <row r="97" spans="85:100" x14ac:dyDescent="0.2">
      <c r="CN97" s="50"/>
      <c r="CO97" s="50"/>
      <c r="CP97" s="50"/>
      <c r="CQ97" s="50"/>
      <c r="CR97" s="50"/>
      <c r="CS97" s="50"/>
      <c r="CT97" s="50"/>
      <c r="CU97" s="50"/>
      <c r="CV97" s="50"/>
    </row>
    <row r="98" spans="85:100" x14ac:dyDescent="0.2">
      <c r="CN98" s="50"/>
      <c r="CO98" s="50"/>
      <c r="CP98" s="50"/>
      <c r="CQ98" s="50"/>
      <c r="CR98" s="50"/>
      <c r="CS98" s="50"/>
      <c r="CT98" s="50"/>
      <c r="CU98" s="50"/>
      <c r="CV98" s="50"/>
    </row>
    <row r="99" spans="85:100" x14ac:dyDescent="0.2">
      <c r="CN99" s="50"/>
      <c r="CO99" s="50"/>
      <c r="CP99" s="50"/>
      <c r="CQ99" s="50"/>
      <c r="CR99" s="50"/>
      <c r="CS99" s="50"/>
      <c r="CT99" s="50"/>
      <c r="CU99" s="50"/>
      <c r="CV99" s="50"/>
    </row>
    <row r="102" spans="85:100" x14ac:dyDescent="0.2">
      <c r="CG102" s="98"/>
    </row>
    <row r="110" spans="85:100" x14ac:dyDescent="0.2">
      <c r="CG110" s="82"/>
      <c r="CH110" s="82"/>
      <c r="CI110" s="82"/>
      <c r="CJ110" s="82"/>
      <c r="CK110" s="82"/>
      <c r="CL110" s="82"/>
      <c r="CM110" s="82"/>
      <c r="CN110" s="82"/>
      <c r="CO110" s="82"/>
      <c r="CP110" s="82"/>
      <c r="CQ110" s="82"/>
      <c r="CR110" s="82"/>
      <c r="CS110" s="82"/>
      <c r="CT110" s="82"/>
      <c r="CU110" s="82"/>
      <c r="CV110" s="82"/>
    </row>
  </sheetData>
  <sheetProtection formatCells="0"/>
  <mergeCells count="1002">
    <mergeCell ref="BN4:BQ4"/>
    <mergeCell ref="BR4:BU5"/>
    <mergeCell ref="BV4:CF5"/>
    <mergeCell ref="CG4:CI5"/>
    <mergeCell ref="CJ4:CV6"/>
    <mergeCell ref="A5:G8"/>
    <mergeCell ref="I5:AE6"/>
    <mergeCell ref="AF5:AN6"/>
    <mergeCell ref="AO5:AU6"/>
    <mergeCell ref="AV5:AW5"/>
    <mergeCell ref="A1:BE2"/>
    <mergeCell ref="I3:Q3"/>
    <mergeCell ref="BE3:BQ3"/>
    <mergeCell ref="A4:G4"/>
    <mergeCell ref="I4:Y4"/>
    <mergeCell ref="Z4:AE4"/>
    <mergeCell ref="AF4:AN4"/>
    <mergeCell ref="AO4:AU4"/>
    <mergeCell ref="AV4:BD4"/>
    <mergeCell ref="BE4:BL4"/>
    <mergeCell ref="BR6:CI6"/>
    <mergeCell ref="I7:J7"/>
    <mergeCell ref="K7:M7"/>
    <mergeCell ref="O7:Q7"/>
    <mergeCell ref="S7:V7"/>
    <mergeCell ref="W7:Y7"/>
    <mergeCell ref="Z7:AC7"/>
    <mergeCell ref="AD7:AE7"/>
    <mergeCell ref="AF7:AT7"/>
    <mergeCell ref="AW7:BA7"/>
    <mergeCell ref="AX5:BC5"/>
    <mergeCell ref="BF5:BK5"/>
    <mergeCell ref="BN5:BQ5"/>
    <mergeCell ref="AV6:AW6"/>
    <mergeCell ref="AX6:BC6"/>
    <mergeCell ref="BF6:BI6"/>
    <mergeCell ref="BJ6:BP6"/>
    <mergeCell ref="I9:AE10"/>
    <mergeCell ref="AP9:AU9"/>
    <mergeCell ref="AW9:BA9"/>
    <mergeCell ref="AP10:AU10"/>
    <mergeCell ref="BA10:BC10"/>
    <mergeCell ref="A12:J12"/>
    <mergeCell ref="K12:L12"/>
    <mergeCell ref="M12:AB12"/>
    <mergeCell ref="AC12:AJ12"/>
    <mergeCell ref="AK12:AN12"/>
    <mergeCell ref="BE7:BI7"/>
    <mergeCell ref="BJ7:BQ7"/>
    <mergeCell ref="BR7:CI10"/>
    <mergeCell ref="CJ7:CV7"/>
    <mergeCell ref="I8:AE8"/>
    <mergeCell ref="AF8:AO10"/>
    <mergeCell ref="AP8:AU8"/>
    <mergeCell ref="AV8:BD8"/>
    <mergeCell ref="BE8:BI10"/>
    <mergeCell ref="BJ8:BQ10"/>
    <mergeCell ref="BF13:BH13"/>
    <mergeCell ref="BI13:BK13"/>
    <mergeCell ref="BL13:BV13"/>
    <mergeCell ref="BW13:BY13"/>
    <mergeCell ref="BZ13:CB13"/>
    <mergeCell ref="A14:C14"/>
    <mergeCell ref="D14:N14"/>
    <mergeCell ref="O14:Q14"/>
    <mergeCell ref="R14:T14"/>
    <mergeCell ref="U14:W14"/>
    <mergeCell ref="X13:AH13"/>
    <mergeCell ref="AI13:AK13"/>
    <mergeCell ref="AL13:AN13"/>
    <mergeCell ref="AO13:AQ13"/>
    <mergeCell ref="AR13:BB13"/>
    <mergeCell ref="BC13:BE13"/>
    <mergeCell ref="AO12:AX12"/>
    <mergeCell ref="AY12:AZ12"/>
    <mergeCell ref="BA12:BP12"/>
    <mergeCell ref="BQ12:BX12"/>
    <mergeCell ref="BY12:CB12"/>
    <mergeCell ref="A13:C13"/>
    <mergeCell ref="D13:N13"/>
    <mergeCell ref="O13:Q13"/>
    <mergeCell ref="R13:T13"/>
    <mergeCell ref="U13:W13"/>
    <mergeCell ref="BF15:BH15"/>
    <mergeCell ref="BI15:BK15"/>
    <mergeCell ref="BL15:BV15"/>
    <mergeCell ref="BW15:BY15"/>
    <mergeCell ref="BZ15:CB15"/>
    <mergeCell ref="A16:C16"/>
    <mergeCell ref="D16:N16"/>
    <mergeCell ref="O16:Q16"/>
    <mergeCell ref="R16:T16"/>
    <mergeCell ref="U16:W16"/>
    <mergeCell ref="X15:AH15"/>
    <mergeCell ref="AI15:AK15"/>
    <mergeCell ref="AL15:AN15"/>
    <mergeCell ref="AO15:AQ15"/>
    <mergeCell ref="AR15:BB15"/>
    <mergeCell ref="BC15:BE15"/>
    <mergeCell ref="BF14:BH14"/>
    <mergeCell ref="BI14:BK14"/>
    <mergeCell ref="BL14:BV14"/>
    <mergeCell ref="BW14:BY14"/>
    <mergeCell ref="BZ14:CB14"/>
    <mergeCell ref="A15:C15"/>
    <mergeCell ref="D15:N15"/>
    <mergeCell ref="O15:Q15"/>
    <mergeCell ref="R15:T15"/>
    <mergeCell ref="U15:W15"/>
    <mergeCell ref="X14:AH14"/>
    <mergeCell ref="AI14:AK14"/>
    <mergeCell ref="AL14:AN14"/>
    <mergeCell ref="AO14:AQ14"/>
    <mergeCell ref="AR14:BB14"/>
    <mergeCell ref="BC14:BE14"/>
    <mergeCell ref="BI17:BK17"/>
    <mergeCell ref="BL17:BV17"/>
    <mergeCell ref="BW17:BY17"/>
    <mergeCell ref="BZ17:CB17"/>
    <mergeCell ref="A18:C18"/>
    <mergeCell ref="D18:N18"/>
    <mergeCell ref="O18:Q18"/>
    <mergeCell ref="R18:T18"/>
    <mergeCell ref="U18:W18"/>
    <mergeCell ref="X18:AH18"/>
    <mergeCell ref="AI17:AK17"/>
    <mergeCell ref="AL17:AN17"/>
    <mergeCell ref="AO17:AQ17"/>
    <mergeCell ref="AR17:BB17"/>
    <mergeCell ref="BC17:BE17"/>
    <mergeCell ref="BF17:BH17"/>
    <mergeCell ref="BF16:BH16"/>
    <mergeCell ref="BI16:BK16"/>
    <mergeCell ref="BL16:BV16"/>
    <mergeCell ref="BW16:BY16"/>
    <mergeCell ref="BZ16:CB16"/>
    <mergeCell ref="A17:C17"/>
    <mergeCell ref="D17:N17"/>
    <mergeCell ref="O17:Q17"/>
    <mergeCell ref="R17:T17"/>
    <mergeCell ref="U17:AH17"/>
    <mergeCell ref="X16:AH16"/>
    <mergeCell ref="AI16:AK16"/>
    <mergeCell ref="AL16:AN16"/>
    <mergeCell ref="AO16:AQ16"/>
    <mergeCell ref="AR16:BB16"/>
    <mergeCell ref="BC16:BE16"/>
    <mergeCell ref="BW19:BY19"/>
    <mergeCell ref="BZ19:CB19"/>
    <mergeCell ref="A20:C20"/>
    <mergeCell ref="D20:N20"/>
    <mergeCell ref="O20:Q20"/>
    <mergeCell ref="R20:T20"/>
    <mergeCell ref="U20:W20"/>
    <mergeCell ref="X20:AH20"/>
    <mergeCell ref="AI20:AK20"/>
    <mergeCell ref="AL20:AN20"/>
    <mergeCell ref="AO19:AQ19"/>
    <mergeCell ref="AR19:BB19"/>
    <mergeCell ref="BC19:BE19"/>
    <mergeCell ref="BF19:BH19"/>
    <mergeCell ref="BI19:BK19"/>
    <mergeCell ref="BL19:BV19"/>
    <mergeCell ref="BL18:BV18"/>
    <mergeCell ref="BW18:BY18"/>
    <mergeCell ref="BZ18:CB18"/>
    <mergeCell ref="A19:N19"/>
    <mergeCell ref="O19:Q19"/>
    <mergeCell ref="R19:T19"/>
    <mergeCell ref="U19:W19"/>
    <mergeCell ref="X19:AH19"/>
    <mergeCell ref="AI19:AK19"/>
    <mergeCell ref="AL19:AN19"/>
    <mergeCell ref="AI18:AK18"/>
    <mergeCell ref="AL18:AN18"/>
    <mergeCell ref="AO18:BB18"/>
    <mergeCell ref="BC18:BE18"/>
    <mergeCell ref="BF18:BH18"/>
    <mergeCell ref="BI18:BK18"/>
    <mergeCell ref="BW21:BY21"/>
    <mergeCell ref="BZ21:CB21"/>
    <mergeCell ref="A22:C22"/>
    <mergeCell ref="D22:N22"/>
    <mergeCell ref="O22:Q22"/>
    <mergeCell ref="R22:T22"/>
    <mergeCell ref="U22:W22"/>
    <mergeCell ref="X22:AH22"/>
    <mergeCell ref="AI22:AK22"/>
    <mergeCell ref="AL22:AN22"/>
    <mergeCell ref="AO21:AQ21"/>
    <mergeCell ref="AR21:BB21"/>
    <mergeCell ref="BC21:BE21"/>
    <mergeCell ref="BF21:BH21"/>
    <mergeCell ref="BI21:BK21"/>
    <mergeCell ref="BL21:BV21"/>
    <mergeCell ref="BW20:BY20"/>
    <mergeCell ref="BZ20:CB20"/>
    <mergeCell ref="A21:C21"/>
    <mergeCell ref="D21:N21"/>
    <mergeCell ref="O21:Q21"/>
    <mergeCell ref="R21:T21"/>
    <mergeCell ref="U21:W21"/>
    <mergeCell ref="X21:AH21"/>
    <mergeCell ref="AI21:AK21"/>
    <mergeCell ref="AL21:AN21"/>
    <mergeCell ref="AO20:AQ20"/>
    <mergeCell ref="AR20:BB20"/>
    <mergeCell ref="BC20:BE20"/>
    <mergeCell ref="BF20:BH20"/>
    <mergeCell ref="BI20:BK20"/>
    <mergeCell ref="BL20:BV20"/>
    <mergeCell ref="A24:C24"/>
    <mergeCell ref="D24:N24"/>
    <mergeCell ref="O24:Q24"/>
    <mergeCell ref="R24:T24"/>
    <mergeCell ref="U24:AH24"/>
    <mergeCell ref="AI24:AK24"/>
    <mergeCell ref="BC23:BE23"/>
    <mergeCell ref="BF23:BH23"/>
    <mergeCell ref="BI23:BK23"/>
    <mergeCell ref="BL23:BV23"/>
    <mergeCell ref="BW23:BY23"/>
    <mergeCell ref="BZ23:CB23"/>
    <mergeCell ref="BW22:BY22"/>
    <mergeCell ref="BZ22:CB22"/>
    <mergeCell ref="A23:N23"/>
    <mergeCell ref="O23:Q23"/>
    <mergeCell ref="R23:T23"/>
    <mergeCell ref="U23:W23"/>
    <mergeCell ref="X23:AH23"/>
    <mergeCell ref="AI23:AK23"/>
    <mergeCell ref="AL23:AN23"/>
    <mergeCell ref="AO23:BB23"/>
    <mergeCell ref="AO22:AQ22"/>
    <mergeCell ref="AR22:BB22"/>
    <mergeCell ref="BC22:BE22"/>
    <mergeCell ref="BF22:BH22"/>
    <mergeCell ref="BI22:BK22"/>
    <mergeCell ref="BL22:BV22"/>
    <mergeCell ref="BL25:BV25"/>
    <mergeCell ref="BW25:BY25"/>
    <mergeCell ref="BZ25:CB25"/>
    <mergeCell ref="A26:C26"/>
    <mergeCell ref="D26:N26"/>
    <mergeCell ref="O26:Q26"/>
    <mergeCell ref="R26:T26"/>
    <mergeCell ref="U26:W26"/>
    <mergeCell ref="X26:AH26"/>
    <mergeCell ref="AI26:AK26"/>
    <mergeCell ref="AL25:AN25"/>
    <mergeCell ref="AO25:AQ25"/>
    <mergeCell ref="AR25:BB25"/>
    <mergeCell ref="BC25:BE25"/>
    <mergeCell ref="BF25:BH25"/>
    <mergeCell ref="BI25:BK25"/>
    <mergeCell ref="BL24:BV24"/>
    <mergeCell ref="BW24:BY24"/>
    <mergeCell ref="BZ24:CB24"/>
    <mergeCell ref="A25:C25"/>
    <mergeCell ref="D25:N25"/>
    <mergeCell ref="O25:Q25"/>
    <mergeCell ref="R25:T25"/>
    <mergeCell ref="U25:W25"/>
    <mergeCell ref="X25:AH25"/>
    <mergeCell ref="AI25:AK25"/>
    <mergeCell ref="AL24:AN24"/>
    <mergeCell ref="AO24:AQ24"/>
    <mergeCell ref="AR24:BB24"/>
    <mergeCell ref="BC24:BE24"/>
    <mergeCell ref="BF24:BH24"/>
    <mergeCell ref="BI24:BK24"/>
    <mergeCell ref="BL27:BV27"/>
    <mergeCell ref="BW27:BY27"/>
    <mergeCell ref="BZ27:CB27"/>
    <mergeCell ref="A28:C28"/>
    <mergeCell ref="D28:N28"/>
    <mergeCell ref="O28:Q28"/>
    <mergeCell ref="R28:T28"/>
    <mergeCell ref="U28:W28"/>
    <mergeCell ref="X28:AH28"/>
    <mergeCell ref="AI28:AK28"/>
    <mergeCell ref="AL27:AN27"/>
    <mergeCell ref="AO27:AQ27"/>
    <mergeCell ref="AR27:BB27"/>
    <mergeCell ref="BC27:BE27"/>
    <mergeCell ref="BF27:BH27"/>
    <mergeCell ref="BI27:BK27"/>
    <mergeCell ref="BL26:BV26"/>
    <mergeCell ref="BW26:BY26"/>
    <mergeCell ref="BZ26:CB26"/>
    <mergeCell ref="A27:C27"/>
    <mergeCell ref="D27:N27"/>
    <mergeCell ref="O27:Q27"/>
    <mergeCell ref="R27:T27"/>
    <mergeCell ref="U27:W27"/>
    <mergeCell ref="X27:AH27"/>
    <mergeCell ref="AI27:AK27"/>
    <mergeCell ref="AL26:AN26"/>
    <mergeCell ref="AO26:AQ26"/>
    <mergeCell ref="AR26:BB26"/>
    <mergeCell ref="BC26:BE26"/>
    <mergeCell ref="BF26:BH26"/>
    <mergeCell ref="BI26:BK26"/>
    <mergeCell ref="BZ29:CB29"/>
    <mergeCell ref="A30:C30"/>
    <mergeCell ref="D30:N30"/>
    <mergeCell ref="O30:Q30"/>
    <mergeCell ref="R30:T30"/>
    <mergeCell ref="U30:W30"/>
    <mergeCell ref="X30:AH30"/>
    <mergeCell ref="AI30:AK30"/>
    <mergeCell ref="AL30:AN30"/>
    <mergeCell ref="AO30:AQ30"/>
    <mergeCell ref="AR29:BB29"/>
    <mergeCell ref="BC29:BE29"/>
    <mergeCell ref="BF29:BH29"/>
    <mergeCell ref="BI29:BK29"/>
    <mergeCell ref="BL29:BV29"/>
    <mergeCell ref="BW29:BY29"/>
    <mergeCell ref="BW28:BY28"/>
    <mergeCell ref="BZ28:CB28"/>
    <mergeCell ref="A29:C29"/>
    <mergeCell ref="D29:N29"/>
    <mergeCell ref="O29:Q29"/>
    <mergeCell ref="R29:T29"/>
    <mergeCell ref="U29:AH29"/>
    <mergeCell ref="AI29:AK29"/>
    <mergeCell ref="AL29:AN29"/>
    <mergeCell ref="AO29:AQ29"/>
    <mergeCell ref="AL28:AN28"/>
    <mergeCell ref="AO28:AQ28"/>
    <mergeCell ref="AR28:BB28"/>
    <mergeCell ref="BC28:BE28"/>
    <mergeCell ref="BF28:BH28"/>
    <mergeCell ref="BI28:BV28"/>
    <mergeCell ref="BZ31:CB31"/>
    <mergeCell ref="A32:C32"/>
    <mergeCell ref="D32:N32"/>
    <mergeCell ref="O32:Q32"/>
    <mergeCell ref="R32:T32"/>
    <mergeCell ref="U32:W32"/>
    <mergeCell ref="X32:AH32"/>
    <mergeCell ref="AI32:AK32"/>
    <mergeCell ref="AL32:AN32"/>
    <mergeCell ref="AO32:AQ32"/>
    <mergeCell ref="AR31:BB31"/>
    <mergeCell ref="BC31:BE31"/>
    <mergeCell ref="BF31:BH31"/>
    <mergeCell ref="BI31:BK31"/>
    <mergeCell ref="BL31:BV31"/>
    <mergeCell ref="BW31:BY31"/>
    <mergeCell ref="BZ30:CB30"/>
    <mergeCell ref="A31:C31"/>
    <mergeCell ref="D31:N31"/>
    <mergeCell ref="O31:Q31"/>
    <mergeCell ref="R31:T31"/>
    <mergeCell ref="U31:W31"/>
    <mergeCell ref="X31:AH31"/>
    <mergeCell ref="AI31:AK31"/>
    <mergeCell ref="AL31:AN31"/>
    <mergeCell ref="AO31:AQ31"/>
    <mergeCell ref="AR30:BB30"/>
    <mergeCell ref="BC30:BE30"/>
    <mergeCell ref="BF30:BH30"/>
    <mergeCell ref="BI30:BK30"/>
    <mergeCell ref="BL30:BV30"/>
    <mergeCell ref="BW30:BY30"/>
    <mergeCell ref="BC33:BE33"/>
    <mergeCell ref="BF33:BH33"/>
    <mergeCell ref="BI33:BK33"/>
    <mergeCell ref="BL33:BV33"/>
    <mergeCell ref="BW33:BY33"/>
    <mergeCell ref="BZ33:CB33"/>
    <mergeCell ref="BZ32:CB32"/>
    <mergeCell ref="A33:C33"/>
    <mergeCell ref="D33:N33"/>
    <mergeCell ref="O33:Q33"/>
    <mergeCell ref="R33:T33"/>
    <mergeCell ref="U33:W33"/>
    <mergeCell ref="X33:AH33"/>
    <mergeCell ref="AI33:AK33"/>
    <mergeCell ref="AL33:AN33"/>
    <mergeCell ref="AO33:BB33"/>
    <mergeCell ref="AR32:BB32"/>
    <mergeCell ref="BC32:BE32"/>
    <mergeCell ref="BF32:BH32"/>
    <mergeCell ref="BI32:BK32"/>
    <mergeCell ref="BL32:BV32"/>
    <mergeCell ref="BW32:BY32"/>
    <mergeCell ref="BL34:BV34"/>
    <mergeCell ref="BW34:BY34"/>
    <mergeCell ref="BZ34:CB34"/>
    <mergeCell ref="A35:C35"/>
    <mergeCell ref="D35:N35"/>
    <mergeCell ref="O35:Q35"/>
    <mergeCell ref="R35:T35"/>
    <mergeCell ref="U35:W35"/>
    <mergeCell ref="X35:AH35"/>
    <mergeCell ref="AI35:AK35"/>
    <mergeCell ref="AL34:AN34"/>
    <mergeCell ref="AO34:AQ34"/>
    <mergeCell ref="AR34:BB34"/>
    <mergeCell ref="BC34:BE34"/>
    <mergeCell ref="BF34:BH34"/>
    <mergeCell ref="BI34:BK34"/>
    <mergeCell ref="A34:C34"/>
    <mergeCell ref="D34:N34"/>
    <mergeCell ref="O34:Q34"/>
    <mergeCell ref="R34:T34"/>
    <mergeCell ref="U34:AH34"/>
    <mergeCell ref="AI34:AK34"/>
    <mergeCell ref="BW36:BY36"/>
    <mergeCell ref="BZ36:CB36"/>
    <mergeCell ref="A37:C37"/>
    <mergeCell ref="D37:N37"/>
    <mergeCell ref="O37:Q37"/>
    <mergeCell ref="R37:T37"/>
    <mergeCell ref="U37:W37"/>
    <mergeCell ref="X37:AH37"/>
    <mergeCell ref="AI37:AK37"/>
    <mergeCell ref="AL37:AN37"/>
    <mergeCell ref="AO36:AQ36"/>
    <mergeCell ref="AR36:BB36"/>
    <mergeCell ref="BC36:BE36"/>
    <mergeCell ref="BF36:BH36"/>
    <mergeCell ref="BI36:BK36"/>
    <mergeCell ref="BL36:BV36"/>
    <mergeCell ref="BL35:BV35"/>
    <mergeCell ref="BW35:BY35"/>
    <mergeCell ref="BZ35:CB35"/>
    <mergeCell ref="A36:N36"/>
    <mergeCell ref="O36:Q36"/>
    <mergeCell ref="R36:T36"/>
    <mergeCell ref="U36:W36"/>
    <mergeCell ref="X36:AH36"/>
    <mergeCell ref="AI36:AK36"/>
    <mergeCell ref="AL36:AN36"/>
    <mergeCell ref="AL35:AN35"/>
    <mergeCell ref="AO35:AQ35"/>
    <mergeCell ref="AR35:BB35"/>
    <mergeCell ref="BC35:BE35"/>
    <mergeCell ref="BF35:BH35"/>
    <mergeCell ref="BI35:BK35"/>
    <mergeCell ref="BW38:BY38"/>
    <mergeCell ref="BZ38:CB38"/>
    <mergeCell ref="A39:C39"/>
    <mergeCell ref="D39:N39"/>
    <mergeCell ref="O39:Q39"/>
    <mergeCell ref="R39:T39"/>
    <mergeCell ref="U39:W39"/>
    <mergeCell ref="X39:AH39"/>
    <mergeCell ref="AI39:AK39"/>
    <mergeCell ref="AL39:AN39"/>
    <mergeCell ref="AO38:AQ38"/>
    <mergeCell ref="AR38:BB38"/>
    <mergeCell ref="BC38:BE38"/>
    <mergeCell ref="BF38:BH38"/>
    <mergeCell ref="BI38:BK38"/>
    <mergeCell ref="BL38:BV38"/>
    <mergeCell ref="BW37:BY37"/>
    <mergeCell ref="BZ37:CB37"/>
    <mergeCell ref="A38:C38"/>
    <mergeCell ref="D38:N38"/>
    <mergeCell ref="O38:Q38"/>
    <mergeCell ref="R38:T38"/>
    <mergeCell ref="U38:W38"/>
    <mergeCell ref="X38:AH38"/>
    <mergeCell ref="AI38:AK38"/>
    <mergeCell ref="AL38:AN38"/>
    <mergeCell ref="AO37:AQ37"/>
    <mergeCell ref="AR37:BB37"/>
    <mergeCell ref="BC37:BE37"/>
    <mergeCell ref="BF37:BH37"/>
    <mergeCell ref="BI37:BK37"/>
    <mergeCell ref="BL37:BV37"/>
    <mergeCell ref="BC40:BE40"/>
    <mergeCell ref="BF40:BH40"/>
    <mergeCell ref="BI40:BV40"/>
    <mergeCell ref="BW40:BY40"/>
    <mergeCell ref="BZ40:CB40"/>
    <mergeCell ref="A41:N41"/>
    <mergeCell ref="O41:Q41"/>
    <mergeCell ref="R41:T41"/>
    <mergeCell ref="U41:W41"/>
    <mergeCell ref="X41:AH41"/>
    <mergeCell ref="BW39:BY39"/>
    <mergeCell ref="BZ39:CB39"/>
    <mergeCell ref="A40:C40"/>
    <mergeCell ref="D40:N40"/>
    <mergeCell ref="O40:Q40"/>
    <mergeCell ref="R40:T40"/>
    <mergeCell ref="U40:AH40"/>
    <mergeCell ref="AI40:AK40"/>
    <mergeCell ref="AL40:AN40"/>
    <mergeCell ref="AO40:BB40"/>
    <mergeCell ref="AO39:AQ39"/>
    <mergeCell ref="AR39:BB39"/>
    <mergeCell ref="BC39:BE39"/>
    <mergeCell ref="BF39:BH39"/>
    <mergeCell ref="BI39:BK39"/>
    <mergeCell ref="BL39:BV39"/>
    <mergeCell ref="BI42:BK42"/>
    <mergeCell ref="BL42:BV42"/>
    <mergeCell ref="BW42:BY42"/>
    <mergeCell ref="BZ42:CB42"/>
    <mergeCell ref="A43:C43"/>
    <mergeCell ref="D43:N43"/>
    <mergeCell ref="O43:Q43"/>
    <mergeCell ref="R43:T43"/>
    <mergeCell ref="U43:W43"/>
    <mergeCell ref="X43:AH43"/>
    <mergeCell ref="AI42:AK42"/>
    <mergeCell ref="AL42:AN42"/>
    <mergeCell ref="AO42:AQ42"/>
    <mergeCell ref="AR42:BB42"/>
    <mergeCell ref="BC42:BE42"/>
    <mergeCell ref="BF42:BH42"/>
    <mergeCell ref="BI41:BK41"/>
    <mergeCell ref="BL41:BV41"/>
    <mergeCell ref="BW41:BY41"/>
    <mergeCell ref="BZ41:CB41"/>
    <mergeCell ref="A42:C42"/>
    <mergeCell ref="D42:N42"/>
    <mergeCell ref="O42:Q42"/>
    <mergeCell ref="R42:T42"/>
    <mergeCell ref="U42:W42"/>
    <mergeCell ref="X42:AH42"/>
    <mergeCell ref="AI41:AK41"/>
    <mergeCell ref="AL41:AN41"/>
    <mergeCell ref="AO41:AQ41"/>
    <mergeCell ref="AR41:BB41"/>
    <mergeCell ref="BC41:BE41"/>
    <mergeCell ref="BF41:BH41"/>
    <mergeCell ref="BI44:BK44"/>
    <mergeCell ref="BL44:BV44"/>
    <mergeCell ref="BW44:BY44"/>
    <mergeCell ref="BZ44:CB44"/>
    <mergeCell ref="A45:C45"/>
    <mergeCell ref="D45:N45"/>
    <mergeCell ref="O45:Q45"/>
    <mergeCell ref="R45:T45"/>
    <mergeCell ref="U45:W45"/>
    <mergeCell ref="X45:AH45"/>
    <mergeCell ref="AI44:AK44"/>
    <mergeCell ref="AL44:AN44"/>
    <mergeCell ref="AO44:AQ44"/>
    <mergeCell ref="AR44:BB44"/>
    <mergeCell ref="BC44:BE44"/>
    <mergeCell ref="BF44:BH44"/>
    <mergeCell ref="BI43:BK43"/>
    <mergeCell ref="BL43:BV43"/>
    <mergeCell ref="BW43:BY43"/>
    <mergeCell ref="BZ43:CB43"/>
    <mergeCell ref="A44:C44"/>
    <mergeCell ref="D44:N44"/>
    <mergeCell ref="O44:Q44"/>
    <mergeCell ref="R44:T44"/>
    <mergeCell ref="U44:W44"/>
    <mergeCell ref="X44:AH44"/>
    <mergeCell ref="AI43:AK43"/>
    <mergeCell ref="AL43:AN43"/>
    <mergeCell ref="AO43:AQ43"/>
    <mergeCell ref="AR43:BB43"/>
    <mergeCell ref="BC43:BE43"/>
    <mergeCell ref="BF43:BH43"/>
    <mergeCell ref="BL46:BV46"/>
    <mergeCell ref="BW46:BY46"/>
    <mergeCell ref="BZ46:CB46"/>
    <mergeCell ref="A47:C47"/>
    <mergeCell ref="D47:N47"/>
    <mergeCell ref="O47:Q47"/>
    <mergeCell ref="R47:T47"/>
    <mergeCell ref="U47:W47"/>
    <mergeCell ref="X47:AH47"/>
    <mergeCell ref="AI47:AK47"/>
    <mergeCell ref="AL46:AN46"/>
    <mergeCell ref="AO46:AQ46"/>
    <mergeCell ref="AR46:BB46"/>
    <mergeCell ref="BC46:BE46"/>
    <mergeCell ref="BF46:BH46"/>
    <mergeCell ref="BI46:BK46"/>
    <mergeCell ref="BI45:BK45"/>
    <mergeCell ref="BL45:BV45"/>
    <mergeCell ref="BW45:BY45"/>
    <mergeCell ref="BZ45:CB45"/>
    <mergeCell ref="A46:C46"/>
    <mergeCell ref="D46:N46"/>
    <mergeCell ref="O46:Q46"/>
    <mergeCell ref="R46:T46"/>
    <mergeCell ref="U46:AH46"/>
    <mergeCell ref="AI46:AK46"/>
    <mergeCell ref="AI45:AK45"/>
    <mergeCell ref="AL45:AN45"/>
    <mergeCell ref="AO45:AQ45"/>
    <mergeCell ref="AR45:BB45"/>
    <mergeCell ref="BC45:BE45"/>
    <mergeCell ref="BF45:BH45"/>
    <mergeCell ref="BL48:BV48"/>
    <mergeCell ref="BW48:BY48"/>
    <mergeCell ref="BZ48:CB48"/>
    <mergeCell ref="A49:C49"/>
    <mergeCell ref="D49:N49"/>
    <mergeCell ref="O49:Q49"/>
    <mergeCell ref="R49:T49"/>
    <mergeCell ref="U49:W49"/>
    <mergeCell ref="X49:AH49"/>
    <mergeCell ref="AI49:AK49"/>
    <mergeCell ref="AL48:AN48"/>
    <mergeCell ref="AO48:AQ48"/>
    <mergeCell ref="AR48:BB48"/>
    <mergeCell ref="BC48:BE48"/>
    <mergeCell ref="BF48:BH48"/>
    <mergeCell ref="BI48:BK48"/>
    <mergeCell ref="BL47:BV47"/>
    <mergeCell ref="BW47:BY47"/>
    <mergeCell ref="BZ47:CB47"/>
    <mergeCell ref="A48:C48"/>
    <mergeCell ref="D48:N48"/>
    <mergeCell ref="O48:Q48"/>
    <mergeCell ref="R48:T48"/>
    <mergeCell ref="U48:W48"/>
    <mergeCell ref="X48:AH48"/>
    <mergeCell ref="AI48:AK48"/>
    <mergeCell ref="AL47:AN47"/>
    <mergeCell ref="AO47:AQ47"/>
    <mergeCell ref="AR47:BB47"/>
    <mergeCell ref="BC47:BE47"/>
    <mergeCell ref="BF47:BH47"/>
    <mergeCell ref="BI47:BK47"/>
    <mergeCell ref="BW50:BY50"/>
    <mergeCell ref="BZ50:CB50"/>
    <mergeCell ref="A51:C51"/>
    <mergeCell ref="D51:N51"/>
    <mergeCell ref="O51:Q51"/>
    <mergeCell ref="R51:T51"/>
    <mergeCell ref="U51:W51"/>
    <mergeCell ref="X51:AH51"/>
    <mergeCell ref="AI51:AK51"/>
    <mergeCell ref="AL51:AN51"/>
    <mergeCell ref="AL50:AN50"/>
    <mergeCell ref="AO50:AQ50"/>
    <mergeCell ref="AR50:BB50"/>
    <mergeCell ref="BC50:BE50"/>
    <mergeCell ref="BF50:BH50"/>
    <mergeCell ref="BI50:BV50"/>
    <mergeCell ref="BL49:BV49"/>
    <mergeCell ref="BW49:BY49"/>
    <mergeCell ref="BZ49:CB49"/>
    <mergeCell ref="A50:C50"/>
    <mergeCell ref="D50:N50"/>
    <mergeCell ref="O50:Q50"/>
    <mergeCell ref="R50:T50"/>
    <mergeCell ref="U50:W50"/>
    <mergeCell ref="X50:AH50"/>
    <mergeCell ref="AI50:AK50"/>
    <mergeCell ref="AL49:AN49"/>
    <mergeCell ref="AO49:AQ49"/>
    <mergeCell ref="AR49:BB49"/>
    <mergeCell ref="BC49:BE49"/>
    <mergeCell ref="BF49:BH49"/>
    <mergeCell ref="BI49:BK49"/>
    <mergeCell ref="BZ52:CB52"/>
    <mergeCell ref="A53:C53"/>
    <mergeCell ref="D53:N53"/>
    <mergeCell ref="O53:Q53"/>
    <mergeCell ref="R53:T53"/>
    <mergeCell ref="U53:W53"/>
    <mergeCell ref="X53:AH53"/>
    <mergeCell ref="AI53:AK53"/>
    <mergeCell ref="AL53:AN53"/>
    <mergeCell ref="AO53:AQ53"/>
    <mergeCell ref="AR52:BB52"/>
    <mergeCell ref="BC52:BE52"/>
    <mergeCell ref="BF52:BH52"/>
    <mergeCell ref="BI52:BK52"/>
    <mergeCell ref="BL52:BV52"/>
    <mergeCell ref="BW52:BY52"/>
    <mergeCell ref="BW51:BY51"/>
    <mergeCell ref="BZ51:CB51"/>
    <mergeCell ref="A52:N52"/>
    <mergeCell ref="O52:Q52"/>
    <mergeCell ref="R52:T52"/>
    <mergeCell ref="U52:W52"/>
    <mergeCell ref="X52:AH52"/>
    <mergeCell ref="AI52:AK52"/>
    <mergeCell ref="AL52:AN52"/>
    <mergeCell ref="AO52:AQ52"/>
    <mergeCell ref="AO51:AQ51"/>
    <mergeCell ref="AR51:BB51"/>
    <mergeCell ref="BC51:BE51"/>
    <mergeCell ref="BF51:BH51"/>
    <mergeCell ref="BI51:BK51"/>
    <mergeCell ref="BL51:BV51"/>
    <mergeCell ref="BZ54:CB54"/>
    <mergeCell ref="A55:C55"/>
    <mergeCell ref="D55:N55"/>
    <mergeCell ref="O55:Q55"/>
    <mergeCell ref="R55:T55"/>
    <mergeCell ref="U55:AH55"/>
    <mergeCell ref="AI55:AK55"/>
    <mergeCell ref="AL55:AN55"/>
    <mergeCell ref="AO55:BB55"/>
    <mergeCell ref="BC55:BE55"/>
    <mergeCell ref="AR54:BB54"/>
    <mergeCell ref="BC54:BE54"/>
    <mergeCell ref="BF54:BH54"/>
    <mergeCell ref="BI54:BK54"/>
    <mergeCell ref="BL54:BV54"/>
    <mergeCell ref="BW54:BY54"/>
    <mergeCell ref="BZ53:CB53"/>
    <mergeCell ref="A54:C54"/>
    <mergeCell ref="D54:N54"/>
    <mergeCell ref="O54:Q54"/>
    <mergeCell ref="R54:T54"/>
    <mergeCell ref="U54:W54"/>
    <mergeCell ref="X54:AH54"/>
    <mergeCell ref="AI54:AK54"/>
    <mergeCell ref="AL54:AN54"/>
    <mergeCell ref="AO54:AQ54"/>
    <mergeCell ref="AR53:BB53"/>
    <mergeCell ref="BC53:BE53"/>
    <mergeCell ref="BF53:BH53"/>
    <mergeCell ref="BI53:BK53"/>
    <mergeCell ref="BL53:BV53"/>
    <mergeCell ref="BW53:BY53"/>
    <mergeCell ref="BF56:BH56"/>
    <mergeCell ref="BI56:BK56"/>
    <mergeCell ref="BL56:BV56"/>
    <mergeCell ref="BW56:BY56"/>
    <mergeCell ref="BZ56:CB56"/>
    <mergeCell ref="A57:C57"/>
    <mergeCell ref="D57:N57"/>
    <mergeCell ref="O57:Q57"/>
    <mergeCell ref="R57:T57"/>
    <mergeCell ref="U57:W57"/>
    <mergeCell ref="X56:AH56"/>
    <mergeCell ref="AI56:AK56"/>
    <mergeCell ref="AL56:AN56"/>
    <mergeCell ref="AO56:AQ56"/>
    <mergeCell ref="AR56:BB56"/>
    <mergeCell ref="BC56:BE56"/>
    <mergeCell ref="BF55:BH55"/>
    <mergeCell ref="BI55:BK55"/>
    <mergeCell ref="BL55:BV55"/>
    <mergeCell ref="BW55:BY55"/>
    <mergeCell ref="BZ55:CB55"/>
    <mergeCell ref="A56:C56"/>
    <mergeCell ref="D56:N56"/>
    <mergeCell ref="O56:Q56"/>
    <mergeCell ref="R56:T56"/>
    <mergeCell ref="U56:W56"/>
    <mergeCell ref="BF58:BH58"/>
    <mergeCell ref="BI58:BK58"/>
    <mergeCell ref="BL58:BV58"/>
    <mergeCell ref="BW58:BY58"/>
    <mergeCell ref="BZ58:CB58"/>
    <mergeCell ref="A59:C59"/>
    <mergeCell ref="D59:N59"/>
    <mergeCell ref="O59:Q59"/>
    <mergeCell ref="R59:T59"/>
    <mergeCell ref="U59:W59"/>
    <mergeCell ref="X58:AH58"/>
    <mergeCell ref="AI58:AK58"/>
    <mergeCell ref="AL58:AN58"/>
    <mergeCell ref="AO58:AQ58"/>
    <mergeCell ref="AR58:BB58"/>
    <mergeCell ref="BC58:BE58"/>
    <mergeCell ref="BF57:BH57"/>
    <mergeCell ref="BI57:BK57"/>
    <mergeCell ref="BL57:BV57"/>
    <mergeCell ref="BW57:BY57"/>
    <mergeCell ref="BZ57:CB57"/>
    <mergeCell ref="A58:C58"/>
    <mergeCell ref="D58:N58"/>
    <mergeCell ref="O58:Q58"/>
    <mergeCell ref="R58:T58"/>
    <mergeCell ref="U58:W58"/>
    <mergeCell ref="X57:AH57"/>
    <mergeCell ref="AI57:AK57"/>
    <mergeCell ref="AL57:AN57"/>
    <mergeCell ref="AO57:AQ57"/>
    <mergeCell ref="AR57:BB57"/>
    <mergeCell ref="BC57:BE57"/>
    <mergeCell ref="BF60:BH60"/>
    <mergeCell ref="BI60:BK60"/>
    <mergeCell ref="BL60:BV60"/>
    <mergeCell ref="BW60:BY60"/>
    <mergeCell ref="BZ60:CB60"/>
    <mergeCell ref="A61:C61"/>
    <mergeCell ref="D61:N61"/>
    <mergeCell ref="O61:Q61"/>
    <mergeCell ref="R61:T61"/>
    <mergeCell ref="U61:W61"/>
    <mergeCell ref="X60:AH60"/>
    <mergeCell ref="AI60:AK60"/>
    <mergeCell ref="AL60:AN60"/>
    <mergeCell ref="AO60:AQ60"/>
    <mergeCell ref="AR60:BB60"/>
    <mergeCell ref="BC60:BE60"/>
    <mergeCell ref="BF59:BH59"/>
    <mergeCell ref="BI59:BK59"/>
    <mergeCell ref="BL59:BV59"/>
    <mergeCell ref="BW59:BY59"/>
    <mergeCell ref="BZ59:CB59"/>
    <mergeCell ref="A60:C60"/>
    <mergeCell ref="D60:N60"/>
    <mergeCell ref="O60:Q60"/>
    <mergeCell ref="R60:T60"/>
    <mergeCell ref="U60:W60"/>
    <mergeCell ref="X59:AH59"/>
    <mergeCell ref="AI59:AK59"/>
    <mergeCell ref="AL59:AN59"/>
    <mergeCell ref="AO59:AQ59"/>
    <mergeCell ref="AR59:BB59"/>
    <mergeCell ref="BC59:BE59"/>
    <mergeCell ref="BI62:BK62"/>
    <mergeCell ref="BL62:BV62"/>
    <mergeCell ref="BW62:BY62"/>
    <mergeCell ref="BZ62:CB62"/>
    <mergeCell ref="A63:C63"/>
    <mergeCell ref="D63:N63"/>
    <mergeCell ref="O63:Q63"/>
    <mergeCell ref="R63:T63"/>
    <mergeCell ref="U63:W63"/>
    <mergeCell ref="X63:AH63"/>
    <mergeCell ref="AI62:AK62"/>
    <mergeCell ref="AL62:AN62"/>
    <mergeCell ref="AO62:AQ62"/>
    <mergeCell ref="AR62:BB62"/>
    <mergeCell ref="BC62:BE62"/>
    <mergeCell ref="BF62:BH62"/>
    <mergeCell ref="BF61:BH61"/>
    <mergeCell ref="BI61:BK61"/>
    <mergeCell ref="BL61:BV61"/>
    <mergeCell ref="BW61:BY61"/>
    <mergeCell ref="BZ61:CB61"/>
    <mergeCell ref="A62:N62"/>
    <mergeCell ref="O62:Q62"/>
    <mergeCell ref="R62:T62"/>
    <mergeCell ref="U62:W62"/>
    <mergeCell ref="X62:AH62"/>
    <mergeCell ref="X61:AH61"/>
    <mergeCell ref="AI61:AK61"/>
    <mergeCell ref="AL61:AN61"/>
    <mergeCell ref="AO61:AQ61"/>
    <mergeCell ref="AR61:BB61"/>
    <mergeCell ref="BC61:BE61"/>
    <mergeCell ref="BI64:BK64"/>
    <mergeCell ref="BL64:BV64"/>
    <mergeCell ref="BW64:BY64"/>
    <mergeCell ref="BZ64:CB64"/>
    <mergeCell ref="A65:C65"/>
    <mergeCell ref="D65:N65"/>
    <mergeCell ref="O65:Q65"/>
    <mergeCell ref="R65:T65"/>
    <mergeCell ref="U65:W65"/>
    <mergeCell ref="X65:AH65"/>
    <mergeCell ref="AI64:AK64"/>
    <mergeCell ref="AL64:AN64"/>
    <mergeCell ref="AO64:AQ64"/>
    <mergeCell ref="AR64:BB64"/>
    <mergeCell ref="BC64:BE64"/>
    <mergeCell ref="BF64:BH64"/>
    <mergeCell ref="BI63:BK63"/>
    <mergeCell ref="BL63:BV63"/>
    <mergeCell ref="BW63:BY63"/>
    <mergeCell ref="BZ63:CB63"/>
    <mergeCell ref="A64:C64"/>
    <mergeCell ref="D64:N64"/>
    <mergeCell ref="O64:Q64"/>
    <mergeCell ref="R64:T64"/>
    <mergeCell ref="U64:W64"/>
    <mergeCell ref="X64:AH64"/>
    <mergeCell ref="AI63:AK63"/>
    <mergeCell ref="AL63:AN63"/>
    <mergeCell ref="AO63:AQ63"/>
    <mergeCell ref="AR63:BB63"/>
    <mergeCell ref="BC63:BE63"/>
    <mergeCell ref="BF63:BH63"/>
    <mergeCell ref="BI66:BK66"/>
    <mergeCell ref="BL66:BV66"/>
    <mergeCell ref="BW66:BY66"/>
    <mergeCell ref="BZ66:CB66"/>
    <mergeCell ref="A67:C67"/>
    <mergeCell ref="D67:N67"/>
    <mergeCell ref="O67:Q67"/>
    <mergeCell ref="R67:T67"/>
    <mergeCell ref="U67:AH67"/>
    <mergeCell ref="AI67:AK67"/>
    <mergeCell ref="AI66:AK66"/>
    <mergeCell ref="AL66:AN66"/>
    <mergeCell ref="AO66:AQ66"/>
    <mergeCell ref="AR66:BB66"/>
    <mergeCell ref="BC66:BE66"/>
    <mergeCell ref="BF66:BH66"/>
    <mergeCell ref="BI65:BK65"/>
    <mergeCell ref="BL65:BV65"/>
    <mergeCell ref="BW65:BY65"/>
    <mergeCell ref="BZ65:CB65"/>
    <mergeCell ref="A66:C66"/>
    <mergeCell ref="D66:N66"/>
    <mergeCell ref="O66:Q66"/>
    <mergeCell ref="R66:T66"/>
    <mergeCell ref="U66:W66"/>
    <mergeCell ref="X66:AH66"/>
    <mergeCell ref="AI65:AK65"/>
    <mergeCell ref="AL65:AN65"/>
    <mergeCell ref="AO65:AQ65"/>
    <mergeCell ref="AR65:BB65"/>
    <mergeCell ref="BC65:BE65"/>
    <mergeCell ref="BF65:BH65"/>
    <mergeCell ref="BW68:CB70"/>
    <mergeCell ref="BC69:BE69"/>
    <mergeCell ref="BF69:BH69"/>
    <mergeCell ref="BF70:BH70"/>
    <mergeCell ref="BW67:BY67"/>
    <mergeCell ref="BZ67:CB67"/>
    <mergeCell ref="A68:C68"/>
    <mergeCell ref="D68:N68"/>
    <mergeCell ref="O68:Q68"/>
    <mergeCell ref="R68:T68"/>
    <mergeCell ref="U68:AA70"/>
    <mergeCell ref="AB68:AH70"/>
    <mergeCell ref="AI68:AN70"/>
    <mergeCell ref="AO68:AQ68"/>
    <mergeCell ref="AL67:AN67"/>
    <mergeCell ref="AO67:AQ67"/>
    <mergeCell ref="AR67:BB67"/>
    <mergeCell ref="BC67:BE67"/>
    <mergeCell ref="BF67:BH67"/>
    <mergeCell ref="BI67:BV67"/>
    <mergeCell ref="A70:C70"/>
    <mergeCell ref="D70:N70"/>
    <mergeCell ref="O70:Q70"/>
    <mergeCell ref="R70:T70"/>
    <mergeCell ref="AO70:BB70"/>
    <mergeCell ref="BC70:BE70"/>
    <mergeCell ref="A69:C69"/>
    <mergeCell ref="D69:N69"/>
    <mergeCell ref="O69:Q69"/>
    <mergeCell ref="R69:T69"/>
    <mergeCell ref="AO69:AQ69"/>
    <mergeCell ref="AR69:BB69"/>
    <mergeCell ref="AR68:BB68"/>
    <mergeCell ref="BC68:BE68"/>
    <mergeCell ref="BF68:BH68"/>
    <mergeCell ref="BI68:BO70"/>
    <mergeCell ref="BP68:BV70"/>
    <mergeCell ref="BJ75:CD76"/>
    <mergeCell ref="AY76:BB76"/>
    <mergeCell ref="BC76:BF76"/>
    <mergeCell ref="AY77:BF77"/>
    <mergeCell ref="BJ77:CD78"/>
    <mergeCell ref="CG77:CU78"/>
    <mergeCell ref="AY72:BF72"/>
    <mergeCell ref="AY73:BB73"/>
    <mergeCell ref="BC73:BF73"/>
    <mergeCell ref="AY74:BB74"/>
    <mergeCell ref="BC74:BF74"/>
    <mergeCell ref="AY75:BB75"/>
    <mergeCell ref="BC75:BF75"/>
    <mergeCell ref="A71:C71"/>
    <mergeCell ref="D71:N71"/>
    <mergeCell ref="O71:Q71"/>
    <mergeCell ref="R71:T71"/>
    <mergeCell ref="A72:N72"/>
    <mergeCell ref="O72:Q72"/>
    <mergeCell ref="R72:T72"/>
    <mergeCell ref="BJ79:CD80"/>
    <mergeCell ref="CG79:CU79"/>
    <mergeCell ref="AP80:AW80"/>
    <mergeCell ref="AX80:BA80"/>
    <mergeCell ref="BB80:BC80"/>
    <mergeCell ref="BD80:BF80"/>
    <mergeCell ref="CG80:CU82"/>
    <mergeCell ref="AP81:AW81"/>
    <mergeCell ref="AX81:BA81"/>
    <mergeCell ref="BB81:BC81"/>
    <mergeCell ref="AP78:AW78"/>
    <mergeCell ref="AX78:BC78"/>
    <mergeCell ref="BD78:BF78"/>
    <mergeCell ref="AP79:AW79"/>
    <mergeCell ref="AX79:BA79"/>
    <mergeCell ref="BB79:BC79"/>
    <mergeCell ref="BD79:BF79"/>
    <mergeCell ref="BD83:BF83"/>
    <mergeCell ref="CG83:CU83"/>
    <mergeCell ref="AP84:AW84"/>
    <mergeCell ref="AX84:BA84"/>
    <mergeCell ref="BB84:BC84"/>
    <mergeCell ref="BD84:BF84"/>
    <mergeCell ref="BJ84:CV84"/>
    <mergeCell ref="BD81:BF81"/>
    <mergeCell ref="BJ81:BN81"/>
    <mergeCell ref="BO81:CD83"/>
    <mergeCell ref="AP82:AW82"/>
    <mergeCell ref="AX82:BA82"/>
    <mergeCell ref="BB82:BC82"/>
    <mergeCell ref="BD82:BF82"/>
    <mergeCell ref="AP83:AW83"/>
    <mergeCell ref="AX83:BA83"/>
    <mergeCell ref="BB83:BC83"/>
  </mergeCells>
  <phoneticPr fontId="1"/>
  <conditionalFormatting sqref="AF8:AO10">
    <cfRule type="cellIs" dxfId="174" priority="15" stopIfTrue="1" operator="equal">
      <formula>0</formula>
    </cfRule>
  </conditionalFormatting>
  <conditionalFormatting sqref="AP10:AU10">
    <cfRule type="cellIs" dxfId="173" priority="16" stopIfTrue="1" operator="equal">
      <formula>0</formula>
    </cfRule>
  </conditionalFormatting>
  <conditionalFormatting sqref="K12">
    <cfRule type="expression" dxfId="172" priority="14" stopIfTrue="1">
      <formula>A12=0</formula>
    </cfRule>
  </conditionalFormatting>
  <conditionalFormatting sqref="A12">
    <cfRule type="cellIs" dxfId="171" priority="13" operator="equal">
      <formula>0</formula>
    </cfRule>
  </conditionalFormatting>
  <conditionalFormatting sqref="AK12">
    <cfRule type="expression" dxfId="170" priority="12" stopIfTrue="1">
      <formula>AC12=0</formula>
    </cfRule>
  </conditionalFormatting>
  <conditionalFormatting sqref="AO12:AX12 BQ12:BX12">
    <cfRule type="cellIs" dxfId="169" priority="10" operator="equal">
      <formula>0</formula>
    </cfRule>
  </conditionalFormatting>
  <conditionalFormatting sqref="AY12">
    <cfRule type="expression" dxfId="168" priority="11" stopIfTrue="1">
      <formula>AO12=0</formula>
    </cfRule>
  </conditionalFormatting>
  <conditionalFormatting sqref="BY12">
    <cfRule type="expression" dxfId="167" priority="9" stopIfTrue="1">
      <formula>BQ12=0</formula>
    </cfRule>
  </conditionalFormatting>
  <conditionalFormatting sqref="A14:C18 A20:C22 A24:C35 A37:C40 A42:C51 A53:C61 U14:W16 U18:W23 U25:W28 U30:W33 U35:W39 U41:W45 U47:W54 A63:C69 A71:C71">
    <cfRule type="expression" dxfId="166" priority="17">
      <formula>$BD$80="●"</formula>
    </cfRule>
  </conditionalFormatting>
  <conditionalFormatting sqref="AO14:AQ17 AO19:AQ22 AO24:AQ32 AO34:AQ37 AO41:AQ54 AO56:AQ61 BI29:BK39 BI41:BK49 AO39:AQ39 AO63:AQ69">
    <cfRule type="expression" dxfId="165" priority="18">
      <formula>$BD$81="●"</formula>
    </cfRule>
  </conditionalFormatting>
  <conditionalFormatting sqref="U56:W66">
    <cfRule type="expression" dxfId="164" priority="19">
      <formula>$BD$79="●"</formula>
    </cfRule>
  </conditionalFormatting>
  <conditionalFormatting sqref="AC12:AJ12">
    <cfRule type="cellIs" dxfId="163" priority="8" operator="equal">
      <formula>0</formula>
    </cfRule>
  </conditionalFormatting>
  <conditionalFormatting sqref="BI14:BK18 BI20:BK27">
    <cfRule type="expression" dxfId="162" priority="7">
      <formula>$BD$82="●"</formula>
    </cfRule>
  </conditionalFormatting>
  <conditionalFormatting sqref="BI51:BK55 BI57:BK66">
    <cfRule type="expression" dxfId="161" priority="6">
      <formula>$BD$83="●"</formula>
    </cfRule>
  </conditionalFormatting>
  <conditionalFormatting sqref="BI19:BK19">
    <cfRule type="expression" dxfId="160" priority="5">
      <formula>$BD$82="●"</formula>
    </cfRule>
  </conditionalFormatting>
  <conditionalFormatting sqref="AO38:AQ38">
    <cfRule type="expression" dxfId="159" priority="4">
      <formula>$BD$81="●"</formula>
    </cfRule>
  </conditionalFormatting>
  <conditionalFormatting sqref="AO62:AQ62">
    <cfRule type="expression" dxfId="158" priority="3">
      <formula>$BD$81="●"</formula>
    </cfRule>
  </conditionalFormatting>
  <conditionalFormatting sqref="BI56:BK56">
    <cfRule type="expression" dxfId="157" priority="2">
      <formula>$BD$83="●"</formula>
    </cfRule>
  </conditionalFormatting>
  <conditionalFormatting sqref="A70:C70">
    <cfRule type="expression" dxfId="156" priority="1">
      <formula>$BD$80="●"</formula>
    </cfRule>
  </conditionalFormatting>
  <dataValidations count="2">
    <dataValidation type="list" allowBlank="1" showInputMessage="1" showErrorMessage="1" sqref="BD79:BF83" xr:uid="{C9D32890-BE2F-4E7A-9032-A99AEB353420}">
      <formula1>"　,●"</formula1>
    </dataValidation>
    <dataValidation type="list" allowBlank="1" showInputMessage="1" showErrorMessage="1" sqref="A5:G8" xr:uid="{581054EA-3CFF-49B5-BA1D-0E9966EB8F15}">
      <formula1>$AV$3:$AZ$3</formula1>
    </dataValidation>
  </dataValidations>
  <pageMargins left="0.78740157480314965" right="0.39370078740157483" top="0.39370078740157483" bottom="0.35433070866141736" header="0.51181102362204722" footer="0.51181102362204722"/>
  <pageSetup paperSize="8"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8369" r:id="rId4" name="Group Box 1">
              <controlPr defaultSize="0" autoFill="0" autoPict="0">
                <anchor moveWithCells="1">
                  <from>
                    <xdr:col>47</xdr:col>
                    <xdr:colOff>0</xdr:colOff>
                    <xdr:row>7</xdr:row>
                    <xdr:rowOff>0</xdr:rowOff>
                  </from>
                  <to>
                    <xdr:col>56</xdr:col>
                    <xdr:colOff>0</xdr:colOff>
                    <xdr:row>9</xdr:row>
                    <xdr:rowOff>312420</xdr:rowOff>
                  </to>
                </anchor>
              </controlPr>
            </control>
          </mc:Choice>
        </mc:AlternateContent>
        <mc:AlternateContent xmlns:mc="http://schemas.openxmlformats.org/markup-compatibility/2006">
          <mc:Choice Requires="x14">
            <control shapeId="698370" r:id="rId5" name="Option Button 2">
              <controlPr defaultSize="0" autoFill="0" autoLine="0" autoPict="0">
                <anchor moveWithCells="1">
                  <from>
                    <xdr:col>47</xdr:col>
                    <xdr:colOff>7620</xdr:colOff>
                    <xdr:row>8</xdr:row>
                    <xdr:rowOff>0</xdr:rowOff>
                  </from>
                  <to>
                    <xdr:col>51</xdr:col>
                    <xdr:colOff>38100</xdr:colOff>
                    <xdr:row>9</xdr:row>
                    <xdr:rowOff>38100</xdr:rowOff>
                  </to>
                </anchor>
              </controlPr>
            </control>
          </mc:Choice>
        </mc:AlternateContent>
        <mc:AlternateContent xmlns:mc="http://schemas.openxmlformats.org/markup-compatibility/2006">
          <mc:Choice Requires="x14">
            <control shapeId="698371" r:id="rId6" name="Option Button 3">
              <controlPr defaultSize="0" autoFill="0" autoLine="0" autoPict="0">
                <anchor moveWithCells="1">
                  <from>
                    <xdr:col>47</xdr:col>
                    <xdr:colOff>7620</xdr:colOff>
                    <xdr:row>9</xdr:row>
                    <xdr:rowOff>45720</xdr:rowOff>
                  </from>
                  <to>
                    <xdr:col>49</xdr:col>
                    <xdr:colOff>152400</xdr:colOff>
                    <xdr:row>9</xdr:row>
                    <xdr:rowOff>259080</xdr:rowOff>
                  </to>
                </anchor>
              </controlPr>
            </control>
          </mc:Choice>
        </mc:AlternateContent>
        <mc:AlternateContent xmlns:mc="http://schemas.openxmlformats.org/markup-compatibility/2006">
          <mc:Choice Requires="x14">
            <control shapeId="698372" r:id="rId7" name="Option Button 4">
              <controlPr defaultSize="0" autoFill="0" autoLine="0" autoPict="0">
                <anchor moveWithCells="1">
                  <from>
                    <xdr:col>51</xdr:col>
                    <xdr:colOff>7620</xdr:colOff>
                    <xdr:row>9</xdr:row>
                    <xdr:rowOff>45720</xdr:rowOff>
                  </from>
                  <to>
                    <xdr:col>54</xdr:col>
                    <xdr:colOff>106680</xdr:colOff>
                    <xdr:row>9</xdr:row>
                    <xdr:rowOff>259080</xdr:rowOff>
                  </to>
                </anchor>
              </controlPr>
            </control>
          </mc:Choice>
        </mc:AlternateContent>
        <mc:AlternateContent xmlns:mc="http://schemas.openxmlformats.org/markup-compatibility/2006">
          <mc:Choice Requires="x14">
            <control shapeId="698373" r:id="rId8" name="Group Box 5">
              <controlPr defaultSize="0" autoFill="0" autoPict="0">
                <anchor moveWithCells="1">
                  <from>
                    <xdr:col>56</xdr:col>
                    <xdr:colOff>0</xdr:colOff>
                    <xdr:row>3</xdr:row>
                    <xdr:rowOff>0</xdr:rowOff>
                  </from>
                  <to>
                    <xdr:col>69</xdr:col>
                    <xdr:colOff>0</xdr:colOff>
                    <xdr:row>9</xdr:row>
                    <xdr:rowOff>312420</xdr:rowOff>
                  </to>
                </anchor>
              </controlPr>
            </control>
          </mc:Choice>
        </mc:AlternateContent>
        <mc:AlternateContent xmlns:mc="http://schemas.openxmlformats.org/markup-compatibility/2006">
          <mc:Choice Requires="x14">
            <control shapeId="698374" r:id="rId9" name="Option Button 6">
              <controlPr defaultSize="0" autoFill="0" autoLine="0" autoPict="0">
                <anchor moveWithCells="1">
                  <from>
                    <xdr:col>64</xdr:col>
                    <xdr:colOff>22860</xdr:colOff>
                    <xdr:row>3</xdr:row>
                    <xdr:rowOff>0</xdr:rowOff>
                  </from>
                  <to>
                    <xdr:col>68</xdr:col>
                    <xdr:colOff>38100</xdr:colOff>
                    <xdr:row>4</xdr:row>
                    <xdr:rowOff>0</xdr:rowOff>
                  </to>
                </anchor>
              </controlPr>
            </control>
          </mc:Choice>
        </mc:AlternateContent>
        <mc:AlternateContent xmlns:mc="http://schemas.openxmlformats.org/markup-compatibility/2006">
          <mc:Choice Requires="x14">
            <control shapeId="698375" r:id="rId10" name="Option Button 7">
              <controlPr defaultSize="0" autoFill="0" autoLine="0" autoPict="0">
                <anchor moveWithCells="1">
                  <from>
                    <xdr:col>56</xdr:col>
                    <xdr:colOff>30480</xdr:colOff>
                    <xdr:row>3</xdr:row>
                    <xdr:rowOff>175260</xdr:rowOff>
                  </from>
                  <to>
                    <xdr:col>60</xdr:col>
                    <xdr:colOff>38100</xdr:colOff>
                    <xdr:row>5</xdr:row>
                    <xdr:rowOff>0</xdr:rowOff>
                  </to>
                </anchor>
              </controlPr>
            </control>
          </mc:Choice>
        </mc:AlternateContent>
        <mc:AlternateContent xmlns:mc="http://schemas.openxmlformats.org/markup-compatibility/2006">
          <mc:Choice Requires="x14">
            <control shapeId="698376" r:id="rId11" name="Option Button 8">
              <controlPr defaultSize="0" autoFill="0" autoLine="0" autoPict="0">
                <anchor moveWithCells="1">
                  <from>
                    <xdr:col>64</xdr:col>
                    <xdr:colOff>7620</xdr:colOff>
                    <xdr:row>4</xdr:row>
                    <xdr:rowOff>0</xdr:rowOff>
                  </from>
                  <to>
                    <xdr:col>67</xdr:col>
                    <xdr:colOff>0</xdr:colOff>
                    <xdr:row>5</xdr:row>
                    <xdr:rowOff>38100</xdr:rowOff>
                  </to>
                </anchor>
              </controlPr>
            </control>
          </mc:Choice>
        </mc:AlternateContent>
        <mc:AlternateContent xmlns:mc="http://schemas.openxmlformats.org/markup-compatibility/2006">
          <mc:Choice Requires="x14">
            <control shapeId="698377" r:id="rId12" name="Check Box 9">
              <controlPr defaultSize="0" autoFill="0" autoLine="0" autoPict="0">
                <anchor moveWithCells="1">
                  <from>
                    <xdr:col>47</xdr:col>
                    <xdr:colOff>7620</xdr:colOff>
                    <xdr:row>6</xdr:row>
                    <xdr:rowOff>38100</xdr:rowOff>
                  </from>
                  <to>
                    <xdr:col>50</xdr:col>
                    <xdr:colOff>106680</xdr:colOff>
                    <xdr:row>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10629-D000-4AC8-9970-F240EDAB470F}">
  <sheetPr>
    <pageSetUpPr fitToPage="1"/>
  </sheetPr>
  <dimension ref="A1:CV88"/>
  <sheetViews>
    <sheetView showGridLines="0" zoomScale="55" zoomScaleNormal="55" workbookViewId="0">
      <selection sqref="A1:BE2"/>
    </sheetView>
  </sheetViews>
  <sheetFormatPr defaultColWidth="9" defaultRowHeight="13.2" x14ac:dyDescent="0.2"/>
  <cols>
    <col min="1" max="100" width="2.5" style="84" customWidth="1"/>
    <col min="101" max="16384" width="9" style="84"/>
  </cols>
  <sheetData>
    <row r="1" spans="1:100" ht="18.75" customHeight="1" x14ac:dyDescent="0.4">
      <c r="A1" s="540" t="s">
        <v>718</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37"/>
      <c r="CG1" s="37"/>
      <c r="CH1" s="37"/>
      <c r="CI1" s="37"/>
      <c r="CJ1" s="37"/>
      <c r="CK1" s="37"/>
      <c r="CL1" s="37"/>
      <c r="CM1" s="37"/>
      <c r="CN1" s="37"/>
      <c r="CO1" s="37"/>
      <c r="CP1" s="37"/>
      <c r="CQ1" s="37"/>
      <c r="CR1" s="37"/>
      <c r="CS1" s="37"/>
      <c r="CT1" s="37"/>
      <c r="CU1" s="37"/>
      <c r="CV1" s="37"/>
    </row>
    <row r="2" spans="1:100" ht="17.25" customHeight="1" x14ac:dyDescent="0.4">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37"/>
      <c r="CF2" s="37"/>
      <c r="CG2" s="37"/>
      <c r="CH2" s="37"/>
      <c r="CI2" s="37"/>
      <c r="CJ2" s="37"/>
      <c r="CK2" s="37"/>
      <c r="CL2" s="37"/>
      <c r="CM2" s="37"/>
      <c r="CN2" s="37"/>
      <c r="CO2" s="37"/>
      <c r="CP2" s="37"/>
      <c r="CQ2" s="37"/>
      <c r="CR2" s="37"/>
      <c r="CS2" s="37"/>
      <c r="CT2" s="37"/>
      <c r="CU2" s="37"/>
      <c r="CV2" s="37"/>
    </row>
    <row r="3" spans="1:100" ht="14.25" customHeight="1" thickBot="1" x14ac:dyDescent="0.25">
      <c r="A3" s="38"/>
      <c r="B3" s="38"/>
      <c r="C3" s="38"/>
      <c r="D3" s="38"/>
      <c r="E3" s="38"/>
      <c r="F3" s="38"/>
      <c r="G3" s="38"/>
      <c r="H3" s="98"/>
      <c r="I3" s="541" t="s">
        <v>14</v>
      </c>
      <c r="J3" s="541"/>
      <c r="K3" s="541"/>
      <c r="L3" s="541"/>
      <c r="M3" s="541"/>
      <c r="N3" s="541"/>
      <c r="O3" s="541"/>
      <c r="P3" s="541"/>
      <c r="Q3" s="541"/>
      <c r="R3" s="38"/>
      <c r="S3" s="3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56">
        <f>IF(CEILING(CJ4-1,7)-1&lt;CJ4,"",CEILING(CJ4-1,7)-1)+1</f>
        <v>43834</v>
      </c>
      <c r="AW3" s="56">
        <f>IF(AV3="",CEILING(CJ4-1,7)+6,AV3+7+7)-1</f>
        <v>43847</v>
      </c>
      <c r="AX3" s="56">
        <f>AW3+7</f>
        <v>43854</v>
      </c>
      <c r="AY3" s="56">
        <f>AX3+7</f>
        <v>43861</v>
      </c>
      <c r="AZ3" s="56"/>
      <c r="BA3" s="50" t="b">
        <f>IF(ヘッダ入力!BA3="","",ヘッダ入力!BA3)</f>
        <v>0</v>
      </c>
      <c r="BB3" s="50">
        <f>IF(ヘッダ入力!BB3="","",ヘッダ入力!BB3)</f>
        <v>0</v>
      </c>
      <c r="BC3" s="50">
        <f>IF(ヘッダ入力!BC3="","",ヘッダ入力!BC3)</f>
        <v>0</v>
      </c>
      <c r="BD3" s="98"/>
      <c r="BE3" s="542" t="s">
        <v>15</v>
      </c>
      <c r="BF3" s="542"/>
      <c r="BG3" s="542"/>
      <c r="BH3" s="542"/>
      <c r="BI3" s="542"/>
      <c r="BJ3" s="542"/>
      <c r="BK3" s="542"/>
      <c r="BL3" s="542"/>
      <c r="BM3" s="542"/>
      <c r="BN3" s="542"/>
      <c r="BO3" s="542"/>
      <c r="BP3" s="542"/>
      <c r="BQ3" s="542"/>
      <c r="BR3" s="98"/>
      <c r="BS3" s="98"/>
      <c r="BT3" s="98"/>
      <c r="BU3" s="98"/>
      <c r="BV3" s="98"/>
      <c r="BW3" s="98"/>
      <c r="BX3" s="98"/>
      <c r="BY3" s="98"/>
      <c r="BZ3" s="98"/>
      <c r="CA3" s="98"/>
      <c r="CB3" s="98"/>
      <c r="CC3" s="98"/>
      <c r="CD3" s="98"/>
      <c r="CE3" s="98"/>
      <c r="CF3" s="40"/>
      <c r="CG3" s="40"/>
      <c r="CH3" s="40"/>
      <c r="CI3" s="40"/>
      <c r="CJ3" s="40"/>
      <c r="CK3" s="40"/>
      <c r="CL3" s="40"/>
      <c r="CM3" s="40"/>
      <c r="CN3" s="40"/>
      <c r="CO3" s="40"/>
      <c r="CP3" s="40"/>
      <c r="CQ3" s="40"/>
      <c r="CR3" s="40"/>
      <c r="CS3" s="40"/>
      <c r="CT3" s="40"/>
      <c r="CU3" s="40"/>
      <c r="CV3" s="40"/>
    </row>
    <row r="4" spans="1:100" ht="14.25" customHeight="1" thickTop="1" x14ac:dyDescent="0.2">
      <c r="A4" s="543" t="s">
        <v>17</v>
      </c>
      <c r="B4" s="544"/>
      <c r="C4" s="544"/>
      <c r="D4" s="544"/>
      <c r="E4" s="544"/>
      <c r="F4" s="544"/>
      <c r="G4" s="545"/>
      <c r="H4" s="98"/>
      <c r="I4" s="543" t="s">
        <v>18</v>
      </c>
      <c r="J4" s="544"/>
      <c r="K4" s="544"/>
      <c r="L4" s="544"/>
      <c r="M4" s="544"/>
      <c r="N4" s="544"/>
      <c r="O4" s="544"/>
      <c r="P4" s="544"/>
      <c r="Q4" s="544"/>
      <c r="R4" s="544"/>
      <c r="S4" s="544"/>
      <c r="T4" s="544"/>
      <c r="U4" s="544"/>
      <c r="V4" s="544"/>
      <c r="W4" s="544"/>
      <c r="X4" s="544"/>
      <c r="Y4" s="544"/>
      <c r="Z4" s="544"/>
      <c r="AA4" s="544"/>
      <c r="AB4" s="544"/>
      <c r="AC4" s="544"/>
      <c r="AD4" s="544"/>
      <c r="AE4" s="546"/>
      <c r="AF4" s="547" t="s">
        <v>19</v>
      </c>
      <c r="AG4" s="544"/>
      <c r="AH4" s="544"/>
      <c r="AI4" s="544"/>
      <c r="AJ4" s="544"/>
      <c r="AK4" s="544"/>
      <c r="AL4" s="544"/>
      <c r="AM4" s="544"/>
      <c r="AN4" s="546"/>
      <c r="AO4" s="547" t="s">
        <v>157</v>
      </c>
      <c r="AP4" s="544"/>
      <c r="AQ4" s="544"/>
      <c r="AR4" s="544"/>
      <c r="AS4" s="544"/>
      <c r="AT4" s="544"/>
      <c r="AU4" s="546"/>
      <c r="AV4" s="547" t="s">
        <v>21</v>
      </c>
      <c r="AW4" s="544"/>
      <c r="AX4" s="544"/>
      <c r="AY4" s="544"/>
      <c r="AZ4" s="544"/>
      <c r="BA4" s="544"/>
      <c r="BB4" s="544"/>
      <c r="BC4" s="544"/>
      <c r="BD4" s="545"/>
      <c r="BE4" s="548" t="s">
        <v>22</v>
      </c>
      <c r="BF4" s="549"/>
      <c r="BG4" s="549"/>
      <c r="BH4" s="549"/>
      <c r="BI4" s="549"/>
      <c r="BJ4" s="549"/>
      <c r="BK4" s="549"/>
      <c r="BL4" s="549"/>
      <c r="BM4" s="99" t="s">
        <v>23</v>
      </c>
      <c r="BN4" s="505" t="s">
        <v>24</v>
      </c>
      <c r="BO4" s="505"/>
      <c r="BP4" s="505"/>
      <c r="BQ4" s="506"/>
      <c r="BR4" s="610" t="s">
        <v>27</v>
      </c>
      <c r="BS4" s="611"/>
      <c r="BT4" s="611"/>
      <c r="BU4" s="611"/>
      <c r="BV4" s="511" t="s">
        <v>158</v>
      </c>
      <c r="BW4" s="511"/>
      <c r="BX4" s="511"/>
      <c r="BY4" s="511"/>
      <c r="BZ4" s="511"/>
      <c r="CA4" s="511"/>
      <c r="CB4" s="511"/>
      <c r="CC4" s="511"/>
      <c r="CD4" s="511"/>
      <c r="CE4" s="511"/>
      <c r="CF4" s="511"/>
      <c r="CG4" s="513" t="s">
        <v>28</v>
      </c>
      <c r="CH4" s="513"/>
      <c r="CI4" s="514"/>
      <c r="CJ4" s="517">
        <f>チラシ申込書CSV出力!A1</f>
        <v>43831</v>
      </c>
      <c r="CK4" s="518"/>
      <c r="CL4" s="518"/>
      <c r="CM4" s="518"/>
      <c r="CN4" s="518"/>
      <c r="CO4" s="518"/>
      <c r="CP4" s="518"/>
      <c r="CQ4" s="518"/>
      <c r="CR4" s="518"/>
      <c r="CS4" s="518"/>
      <c r="CT4" s="518"/>
      <c r="CU4" s="518"/>
      <c r="CV4" s="518"/>
    </row>
    <row r="5" spans="1:100" ht="17.25" customHeight="1" x14ac:dyDescent="0.2">
      <c r="A5" s="519" t="str">
        <f>IF(ヘッダ入力!A5="","",ヘッダ入力!A5)</f>
        <v/>
      </c>
      <c r="B5" s="520"/>
      <c r="C5" s="520"/>
      <c r="D5" s="520"/>
      <c r="E5" s="520"/>
      <c r="F5" s="520"/>
      <c r="G5" s="521"/>
      <c r="H5" s="98"/>
      <c r="I5" s="435" t="str">
        <f>IF(ヘッダ入力!I5="","",ヘッダ入力!I5)</f>
        <v/>
      </c>
      <c r="J5" s="436"/>
      <c r="K5" s="436"/>
      <c r="L5" s="436"/>
      <c r="M5" s="436"/>
      <c r="N5" s="436"/>
      <c r="O5" s="436"/>
      <c r="P5" s="436"/>
      <c r="Q5" s="436"/>
      <c r="R5" s="436"/>
      <c r="S5" s="436"/>
      <c r="T5" s="436"/>
      <c r="U5" s="436"/>
      <c r="V5" s="436"/>
      <c r="W5" s="436"/>
      <c r="X5" s="436"/>
      <c r="Y5" s="436"/>
      <c r="Z5" s="436"/>
      <c r="AA5" s="436"/>
      <c r="AB5" s="436"/>
      <c r="AC5" s="436"/>
      <c r="AD5" s="436"/>
      <c r="AE5" s="437"/>
      <c r="AF5" s="528" t="str">
        <f>IF(ヘッダ入力!AF5="","",ヘッダ入力!AF5)</f>
        <v/>
      </c>
      <c r="AG5" s="529"/>
      <c r="AH5" s="529"/>
      <c r="AI5" s="529"/>
      <c r="AJ5" s="529"/>
      <c r="AK5" s="529"/>
      <c r="AL5" s="529"/>
      <c r="AM5" s="529"/>
      <c r="AN5" s="530"/>
      <c r="AO5" s="534" t="str">
        <f>IF(ヘッダ入力!AO5="","",ヘッダ入力!AO5)</f>
        <v/>
      </c>
      <c r="AP5" s="535"/>
      <c r="AQ5" s="535"/>
      <c r="AR5" s="535"/>
      <c r="AS5" s="535"/>
      <c r="AT5" s="535"/>
      <c r="AU5" s="536"/>
      <c r="AV5" s="499" t="s">
        <v>29</v>
      </c>
      <c r="AW5" s="500"/>
      <c r="AX5" s="495" t="str">
        <f>IF(ヘッダ入力!AX5="","",ヘッダ入力!AX5)</f>
        <v/>
      </c>
      <c r="AY5" s="496"/>
      <c r="AZ5" s="496"/>
      <c r="BA5" s="496"/>
      <c r="BB5" s="496"/>
      <c r="BC5" s="496"/>
      <c r="BD5" s="98" t="s">
        <v>30</v>
      </c>
      <c r="BE5" s="41"/>
      <c r="BF5" s="497" t="s">
        <v>31</v>
      </c>
      <c r="BG5" s="497"/>
      <c r="BH5" s="497"/>
      <c r="BI5" s="497"/>
      <c r="BJ5" s="497"/>
      <c r="BK5" s="497"/>
      <c r="BL5" s="97"/>
      <c r="BM5" s="97"/>
      <c r="BN5" s="497" t="s">
        <v>159</v>
      </c>
      <c r="BO5" s="497"/>
      <c r="BP5" s="497"/>
      <c r="BQ5" s="498"/>
      <c r="BR5" s="612"/>
      <c r="BS5" s="613"/>
      <c r="BT5" s="613"/>
      <c r="BU5" s="613"/>
      <c r="BV5" s="512"/>
      <c r="BW5" s="512"/>
      <c r="BX5" s="512"/>
      <c r="BY5" s="512"/>
      <c r="BZ5" s="512"/>
      <c r="CA5" s="512"/>
      <c r="CB5" s="512"/>
      <c r="CC5" s="512"/>
      <c r="CD5" s="512"/>
      <c r="CE5" s="512"/>
      <c r="CF5" s="512"/>
      <c r="CG5" s="515"/>
      <c r="CH5" s="515"/>
      <c r="CI5" s="516"/>
      <c r="CJ5" s="517"/>
      <c r="CK5" s="518"/>
      <c r="CL5" s="518"/>
      <c r="CM5" s="518"/>
      <c r="CN5" s="518"/>
      <c r="CO5" s="518"/>
      <c r="CP5" s="518"/>
      <c r="CQ5" s="518"/>
      <c r="CR5" s="518"/>
      <c r="CS5" s="518"/>
      <c r="CT5" s="518"/>
      <c r="CU5" s="518"/>
      <c r="CV5" s="518"/>
    </row>
    <row r="6" spans="1:100" ht="17.25" customHeight="1" x14ac:dyDescent="0.2">
      <c r="A6" s="519"/>
      <c r="B6" s="520"/>
      <c r="C6" s="520"/>
      <c r="D6" s="520"/>
      <c r="E6" s="520"/>
      <c r="F6" s="520"/>
      <c r="G6" s="521"/>
      <c r="H6" s="98"/>
      <c r="I6" s="525"/>
      <c r="J6" s="526"/>
      <c r="K6" s="526"/>
      <c r="L6" s="526"/>
      <c r="M6" s="526"/>
      <c r="N6" s="526"/>
      <c r="O6" s="526"/>
      <c r="P6" s="526"/>
      <c r="Q6" s="526"/>
      <c r="R6" s="526"/>
      <c r="S6" s="526"/>
      <c r="T6" s="526"/>
      <c r="U6" s="526"/>
      <c r="V6" s="526"/>
      <c r="W6" s="526"/>
      <c r="X6" s="526"/>
      <c r="Y6" s="526"/>
      <c r="Z6" s="526"/>
      <c r="AA6" s="526"/>
      <c r="AB6" s="526"/>
      <c r="AC6" s="526"/>
      <c r="AD6" s="526"/>
      <c r="AE6" s="527"/>
      <c r="AF6" s="531"/>
      <c r="AG6" s="532"/>
      <c r="AH6" s="532"/>
      <c r="AI6" s="532"/>
      <c r="AJ6" s="532"/>
      <c r="AK6" s="532"/>
      <c r="AL6" s="532"/>
      <c r="AM6" s="532"/>
      <c r="AN6" s="533"/>
      <c r="AO6" s="537"/>
      <c r="AP6" s="538"/>
      <c r="AQ6" s="538"/>
      <c r="AR6" s="538"/>
      <c r="AS6" s="538"/>
      <c r="AT6" s="538"/>
      <c r="AU6" s="539"/>
      <c r="AV6" s="499" t="s">
        <v>29</v>
      </c>
      <c r="AW6" s="500"/>
      <c r="AX6" s="501" t="str">
        <f>IF(ヘッダ入力!AX6="","",ヘッダ入力!AX6)</f>
        <v/>
      </c>
      <c r="AY6" s="502"/>
      <c r="AZ6" s="502"/>
      <c r="BA6" s="502"/>
      <c r="BB6" s="502"/>
      <c r="BC6" s="502"/>
      <c r="BD6" s="98" t="s">
        <v>30</v>
      </c>
      <c r="BE6" s="42"/>
      <c r="BF6" s="503"/>
      <c r="BG6" s="503"/>
      <c r="BH6" s="503"/>
      <c r="BI6" s="503"/>
      <c r="BJ6" s="504"/>
      <c r="BK6" s="504"/>
      <c r="BL6" s="504"/>
      <c r="BM6" s="504"/>
      <c r="BN6" s="504"/>
      <c r="BO6" s="504"/>
      <c r="BP6" s="504"/>
      <c r="BQ6" s="43"/>
      <c r="BR6" s="483" t="s">
        <v>35</v>
      </c>
      <c r="BS6" s="484"/>
      <c r="BT6" s="484"/>
      <c r="BU6" s="484"/>
      <c r="BV6" s="484"/>
      <c r="BW6" s="484"/>
      <c r="BX6" s="484"/>
      <c r="BY6" s="484"/>
      <c r="BZ6" s="484"/>
      <c r="CA6" s="484"/>
      <c r="CB6" s="484"/>
      <c r="CC6" s="484"/>
      <c r="CD6" s="484"/>
      <c r="CE6" s="484"/>
      <c r="CF6" s="484"/>
      <c r="CG6" s="484"/>
      <c r="CH6" s="484"/>
      <c r="CI6" s="485"/>
      <c r="CJ6" s="517"/>
      <c r="CK6" s="518"/>
      <c r="CL6" s="518"/>
      <c r="CM6" s="518"/>
      <c r="CN6" s="518"/>
      <c r="CO6" s="518"/>
      <c r="CP6" s="518"/>
      <c r="CQ6" s="518"/>
      <c r="CR6" s="518"/>
      <c r="CS6" s="518"/>
      <c r="CT6" s="518"/>
      <c r="CU6" s="518"/>
      <c r="CV6" s="518"/>
    </row>
    <row r="7" spans="1:100" ht="18" customHeight="1" x14ac:dyDescent="0.2">
      <c r="A7" s="519"/>
      <c r="B7" s="520"/>
      <c r="C7" s="520"/>
      <c r="D7" s="520"/>
      <c r="E7" s="520"/>
      <c r="F7" s="520"/>
      <c r="G7" s="521"/>
      <c r="H7" s="98"/>
      <c r="I7" s="486"/>
      <c r="J7" s="487"/>
      <c r="K7" s="488" t="str">
        <f>IF(ヘッダ入力!K7="","",ヘッダ入力!K7)</f>
        <v/>
      </c>
      <c r="L7" s="489"/>
      <c r="M7" s="489"/>
      <c r="N7" s="96"/>
      <c r="O7" s="488" t="str">
        <f>IF(ヘッダ入力!O7="","",ヘッダ入力!O7)</f>
        <v/>
      </c>
      <c r="P7" s="489"/>
      <c r="Q7" s="489"/>
      <c r="R7" s="96"/>
      <c r="S7" s="488" t="str">
        <f>IF(ヘッダ入力!S7="","",ヘッダ入力!S7)</f>
        <v/>
      </c>
      <c r="T7" s="489"/>
      <c r="U7" s="489"/>
      <c r="V7" s="489"/>
      <c r="W7" s="490" t="s">
        <v>38</v>
      </c>
      <c r="X7" s="490"/>
      <c r="Y7" s="490"/>
      <c r="Z7" s="491" t="str">
        <f>IF(ヘッダ入力!Z7="","",ヘッダ入力!Z7)</f>
        <v/>
      </c>
      <c r="AA7" s="491"/>
      <c r="AB7" s="491"/>
      <c r="AC7" s="491"/>
      <c r="AD7" s="492" t="s">
        <v>39</v>
      </c>
      <c r="AE7" s="493"/>
      <c r="AF7" s="468" t="s">
        <v>40</v>
      </c>
      <c r="AG7" s="469"/>
      <c r="AH7" s="469"/>
      <c r="AI7" s="469"/>
      <c r="AJ7" s="469"/>
      <c r="AK7" s="469"/>
      <c r="AL7" s="469"/>
      <c r="AM7" s="469"/>
      <c r="AN7" s="469"/>
      <c r="AO7" s="469"/>
      <c r="AP7" s="469"/>
      <c r="AQ7" s="469"/>
      <c r="AR7" s="469"/>
      <c r="AS7" s="469"/>
      <c r="AT7" s="469"/>
      <c r="AU7" s="95"/>
      <c r="AV7" s="44"/>
      <c r="AW7" s="494" t="s">
        <v>42</v>
      </c>
      <c r="AX7" s="494"/>
      <c r="AY7" s="494"/>
      <c r="AZ7" s="494"/>
      <c r="BA7" s="494"/>
      <c r="BB7" s="45"/>
      <c r="BC7" s="45"/>
      <c r="BD7" s="46"/>
      <c r="BE7" s="449" t="s">
        <v>43</v>
      </c>
      <c r="BF7" s="450"/>
      <c r="BG7" s="450"/>
      <c r="BH7" s="450"/>
      <c r="BI7" s="451"/>
      <c r="BJ7" s="452" t="s">
        <v>44</v>
      </c>
      <c r="BK7" s="450"/>
      <c r="BL7" s="450"/>
      <c r="BM7" s="450"/>
      <c r="BN7" s="450"/>
      <c r="BO7" s="450"/>
      <c r="BP7" s="450"/>
      <c r="BQ7" s="453"/>
      <c r="BR7" s="454" t="s">
        <v>158</v>
      </c>
      <c r="BS7" s="455"/>
      <c r="BT7" s="455"/>
      <c r="BU7" s="455"/>
      <c r="BV7" s="455"/>
      <c r="BW7" s="455"/>
      <c r="BX7" s="455"/>
      <c r="BY7" s="455"/>
      <c r="BZ7" s="455"/>
      <c r="CA7" s="455"/>
      <c r="CB7" s="455"/>
      <c r="CC7" s="455"/>
      <c r="CD7" s="455"/>
      <c r="CE7" s="455"/>
      <c r="CF7" s="455"/>
      <c r="CG7" s="455"/>
      <c r="CH7" s="455"/>
      <c r="CI7" s="456"/>
      <c r="CJ7" s="460">
        <f>チラシ申込書CSV出力!A2</f>
        <v>43818</v>
      </c>
      <c r="CK7" s="461"/>
      <c r="CL7" s="461"/>
      <c r="CM7" s="461"/>
      <c r="CN7" s="461"/>
      <c r="CO7" s="461"/>
      <c r="CP7" s="461"/>
      <c r="CQ7" s="461"/>
      <c r="CR7" s="461"/>
      <c r="CS7" s="461"/>
      <c r="CT7" s="461"/>
      <c r="CU7" s="461"/>
      <c r="CV7" s="461"/>
    </row>
    <row r="8" spans="1:100" ht="14.25" customHeight="1" thickBot="1" x14ac:dyDescent="0.25">
      <c r="A8" s="522"/>
      <c r="B8" s="523"/>
      <c r="C8" s="523"/>
      <c r="D8" s="523"/>
      <c r="E8" s="523"/>
      <c r="F8" s="523"/>
      <c r="G8" s="524"/>
      <c r="H8" s="98"/>
      <c r="I8" s="462" t="s">
        <v>45</v>
      </c>
      <c r="J8" s="444"/>
      <c r="K8" s="444"/>
      <c r="L8" s="444"/>
      <c r="M8" s="444"/>
      <c r="N8" s="444"/>
      <c r="O8" s="444"/>
      <c r="P8" s="444"/>
      <c r="Q8" s="444"/>
      <c r="R8" s="444"/>
      <c r="S8" s="444"/>
      <c r="T8" s="444"/>
      <c r="U8" s="444"/>
      <c r="V8" s="444"/>
      <c r="W8" s="444"/>
      <c r="X8" s="444"/>
      <c r="Y8" s="444"/>
      <c r="Z8" s="444"/>
      <c r="AA8" s="444"/>
      <c r="AB8" s="444"/>
      <c r="AC8" s="444"/>
      <c r="AD8" s="444"/>
      <c r="AE8" s="463"/>
      <c r="AF8" s="464" t="str">
        <f>IF(A12+AO12=0,"",A12+AO12)</f>
        <v/>
      </c>
      <c r="AG8" s="465"/>
      <c r="AH8" s="465"/>
      <c r="AI8" s="465"/>
      <c r="AJ8" s="465"/>
      <c r="AK8" s="465"/>
      <c r="AL8" s="465"/>
      <c r="AM8" s="465"/>
      <c r="AN8" s="465"/>
      <c r="AO8" s="465"/>
      <c r="AP8" s="444"/>
      <c r="AQ8" s="444"/>
      <c r="AR8" s="444"/>
      <c r="AS8" s="444"/>
      <c r="AT8" s="444"/>
      <c r="AU8" s="463"/>
      <c r="AV8" s="468" t="s">
        <v>46</v>
      </c>
      <c r="AW8" s="469"/>
      <c r="AX8" s="469"/>
      <c r="AY8" s="469"/>
      <c r="AZ8" s="469"/>
      <c r="BA8" s="469"/>
      <c r="BB8" s="469"/>
      <c r="BC8" s="469"/>
      <c r="BD8" s="470"/>
      <c r="BE8" s="471" t="str">
        <f>IF(ヘッダ入力!BE8="","",ヘッダ入力!BE8)</f>
        <v/>
      </c>
      <c r="BF8" s="472"/>
      <c r="BG8" s="472"/>
      <c r="BH8" s="472"/>
      <c r="BI8" s="473"/>
      <c r="BJ8" s="477" t="str">
        <f>IF(ヘッダ入力!BJ8="","",ヘッダ入力!BJ8)</f>
        <v/>
      </c>
      <c r="BK8" s="478"/>
      <c r="BL8" s="478"/>
      <c r="BM8" s="478"/>
      <c r="BN8" s="478"/>
      <c r="BO8" s="478"/>
      <c r="BP8" s="478"/>
      <c r="BQ8" s="479"/>
      <c r="BR8" s="454"/>
      <c r="BS8" s="455"/>
      <c r="BT8" s="455"/>
      <c r="BU8" s="455"/>
      <c r="BV8" s="455"/>
      <c r="BW8" s="455"/>
      <c r="BX8" s="455"/>
      <c r="BY8" s="455"/>
      <c r="BZ8" s="455"/>
      <c r="CA8" s="455"/>
      <c r="CB8" s="455"/>
      <c r="CC8" s="455"/>
      <c r="CD8" s="455"/>
      <c r="CE8" s="455"/>
      <c r="CF8" s="455"/>
      <c r="CG8" s="455"/>
      <c r="CH8" s="455"/>
      <c r="CI8" s="456"/>
      <c r="CJ8" s="98"/>
      <c r="CK8" s="98"/>
      <c r="CL8" s="98"/>
      <c r="CM8" s="98"/>
      <c r="CN8" s="98"/>
      <c r="CO8" s="98"/>
      <c r="CP8" s="98"/>
      <c r="CQ8" s="98"/>
      <c r="CR8" s="98"/>
      <c r="CS8" s="98"/>
      <c r="CT8" s="98"/>
      <c r="CU8" s="98"/>
      <c r="CV8" s="98"/>
    </row>
    <row r="9" spans="1:100" ht="13.8" thickTop="1" x14ac:dyDescent="0.2">
      <c r="A9" s="98"/>
      <c r="B9" s="98"/>
      <c r="C9" s="98"/>
      <c r="D9" s="98"/>
      <c r="E9" s="98"/>
      <c r="F9" s="98"/>
      <c r="G9" s="98"/>
      <c r="H9" s="98"/>
      <c r="I9" s="435" t="str">
        <f>IF(ヘッダ入力!I9="","",ヘッダ入力!I9)</f>
        <v/>
      </c>
      <c r="J9" s="436"/>
      <c r="K9" s="436"/>
      <c r="L9" s="436"/>
      <c r="M9" s="436"/>
      <c r="N9" s="436"/>
      <c r="O9" s="436"/>
      <c r="P9" s="436"/>
      <c r="Q9" s="436"/>
      <c r="R9" s="436"/>
      <c r="S9" s="436"/>
      <c r="T9" s="436"/>
      <c r="U9" s="436"/>
      <c r="V9" s="436"/>
      <c r="W9" s="436"/>
      <c r="X9" s="436"/>
      <c r="Y9" s="436"/>
      <c r="Z9" s="436"/>
      <c r="AA9" s="436"/>
      <c r="AB9" s="436"/>
      <c r="AC9" s="436"/>
      <c r="AD9" s="436"/>
      <c r="AE9" s="437"/>
      <c r="AF9" s="464"/>
      <c r="AG9" s="465"/>
      <c r="AH9" s="465"/>
      <c r="AI9" s="465"/>
      <c r="AJ9" s="465"/>
      <c r="AK9" s="465"/>
      <c r="AL9" s="465"/>
      <c r="AM9" s="465"/>
      <c r="AN9" s="465"/>
      <c r="AO9" s="465"/>
      <c r="AP9" s="606" t="s">
        <v>47</v>
      </c>
      <c r="AQ9" s="607"/>
      <c r="AR9" s="607"/>
      <c r="AS9" s="607"/>
      <c r="AT9" s="607"/>
      <c r="AU9" s="608"/>
      <c r="AV9" s="93"/>
      <c r="AW9" s="444" t="s">
        <v>48</v>
      </c>
      <c r="AX9" s="444"/>
      <c r="AY9" s="444"/>
      <c r="AZ9" s="444"/>
      <c r="BA9" s="444"/>
      <c r="BB9" s="93"/>
      <c r="BC9" s="98"/>
      <c r="BD9" s="98"/>
      <c r="BE9" s="471"/>
      <c r="BF9" s="472"/>
      <c r="BG9" s="472"/>
      <c r="BH9" s="472"/>
      <c r="BI9" s="473"/>
      <c r="BJ9" s="477"/>
      <c r="BK9" s="478"/>
      <c r="BL9" s="478"/>
      <c r="BM9" s="478"/>
      <c r="BN9" s="478"/>
      <c r="BO9" s="478"/>
      <c r="BP9" s="478"/>
      <c r="BQ9" s="479"/>
      <c r="BR9" s="454"/>
      <c r="BS9" s="455"/>
      <c r="BT9" s="455"/>
      <c r="BU9" s="455"/>
      <c r="BV9" s="455"/>
      <c r="BW9" s="455"/>
      <c r="BX9" s="455"/>
      <c r="BY9" s="455"/>
      <c r="BZ9" s="455"/>
      <c r="CA9" s="455"/>
      <c r="CB9" s="455"/>
      <c r="CC9" s="455"/>
      <c r="CD9" s="455"/>
      <c r="CE9" s="455"/>
      <c r="CF9" s="455"/>
      <c r="CG9" s="455"/>
      <c r="CH9" s="455"/>
      <c r="CI9" s="456"/>
      <c r="CJ9" s="98"/>
      <c r="CK9" s="98"/>
      <c r="CL9" s="98"/>
      <c r="CM9" s="98"/>
      <c r="CN9" s="98"/>
      <c r="CO9" s="98"/>
      <c r="CP9" s="98"/>
      <c r="CQ9" s="98"/>
      <c r="CR9" s="98"/>
      <c r="CS9" s="98"/>
      <c r="CT9" s="98"/>
      <c r="CU9" s="98"/>
      <c r="CV9" s="98"/>
    </row>
    <row r="10" spans="1:100" ht="25.5" customHeight="1" thickBot="1" x14ac:dyDescent="0.25">
      <c r="A10" s="98"/>
      <c r="B10" s="98"/>
      <c r="C10" s="98"/>
      <c r="D10" s="98"/>
      <c r="E10" s="98"/>
      <c r="F10" s="98"/>
      <c r="G10" s="98"/>
      <c r="H10" s="98"/>
      <c r="I10" s="438"/>
      <c r="J10" s="439"/>
      <c r="K10" s="439"/>
      <c r="L10" s="439"/>
      <c r="M10" s="439"/>
      <c r="N10" s="439"/>
      <c r="O10" s="439"/>
      <c r="P10" s="439"/>
      <c r="Q10" s="439"/>
      <c r="R10" s="439"/>
      <c r="S10" s="439"/>
      <c r="T10" s="439"/>
      <c r="U10" s="439"/>
      <c r="V10" s="439"/>
      <c r="W10" s="439"/>
      <c r="X10" s="439"/>
      <c r="Y10" s="439"/>
      <c r="Z10" s="439"/>
      <c r="AA10" s="439"/>
      <c r="AB10" s="439"/>
      <c r="AC10" s="439"/>
      <c r="AD10" s="439"/>
      <c r="AE10" s="440"/>
      <c r="AF10" s="466"/>
      <c r="AG10" s="467"/>
      <c r="AH10" s="467"/>
      <c r="AI10" s="467"/>
      <c r="AJ10" s="467"/>
      <c r="AK10" s="467"/>
      <c r="AL10" s="467"/>
      <c r="AM10" s="467"/>
      <c r="AN10" s="467"/>
      <c r="AO10" s="467"/>
      <c r="AP10" s="445">
        <f>ヘッダ入力!AP10</f>
        <v>0</v>
      </c>
      <c r="AQ10" s="446"/>
      <c r="AR10" s="446"/>
      <c r="AS10" s="446"/>
      <c r="AT10" s="446"/>
      <c r="AU10" s="447"/>
      <c r="AV10" s="47"/>
      <c r="AW10" s="39" t="s">
        <v>51</v>
      </c>
      <c r="AX10" s="39"/>
      <c r="AY10" s="39"/>
      <c r="AZ10" s="47"/>
      <c r="BA10" s="448" t="s">
        <v>52</v>
      </c>
      <c r="BB10" s="448"/>
      <c r="BC10" s="448"/>
      <c r="BD10" s="94"/>
      <c r="BE10" s="474"/>
      <c r="BF10" s="475"/>
      <c r="BG10" s="475"/>
      <c r="BH10" s="475"/>
      <c r="BI10" s="476"/>
      <c r="BJ10" s="480"/>
      <c r="BK10" s="481"/>
      <c r="BL10" s="481"/>
      <c r="BM10" s="481"/>
      <c r="BN10" s="481"/>
      <c r="BO10" s="481"/>
      <c r="BP10" s="481"/>
      <c r="BQ10" s="482"/>
      <c r="BR10" s="457"/>
      <c r="BS10" s="458"/>
      <c r="BT10" s="458"/>
      <c r="BU10" s="458"/>
      <c r="BV10" s="458"/>
      <c r="BW10" s="458"/>
      <c r="BX10" s="458"/>
      <c r="BY10" s="458"/>
      <c r="BZ10" s="458"/>
      <c r="CA10" s="458"/>
      <c r="CB10" s="458"/>
      <c r="CC10" s="458"/>
      <c r="CD10" s="458"/>
      <c r="CE10" s="458"/>
      <c r="CF10" s="458"/>
      <c r="CG10" s="458"/>
      <c r="CH10" s="458"/>
      <c r="CI10" s="459"/>
      <c r="CJ10" s="98"/>
      <c r="CK10" s="98"/>
      <c r="CL10" s="98"/>
      <c r="CM10" s="98"/>
      <c r="CN10" s="98"/>
      <c r="CO10" s="98"/>
      <c r="CP10" s="98"/>
      <c r="CQ10" s="98"/>
      <c r="CR10" s="98"/>
      <c r="CS10" s="98"/>
      <c r="CT10" s="98"/>
      <c r="CU10" s="98"/>
      <c r="CV10" s="98"/>
    </row>
    <row r="11" spans="1:100" ht="8.25" customHeight="1" thickTop="1" thickBot="1" x14ac:dyDescent="0.2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row>
    <row r="12" spans="1:100" ht="21.6" thickBot="1" x14ac:dyDescent="0.25">
      <c r="A12" s="432">
        <f>IF(AI59="●",AB59,SUMIF(R21,"●",O21)+SUMIF(R36,"●",O36)+SUMIF(R47,"●",O47)+SUMIF(R60,"●",O60)+SUMIF(AL23,"●",AI23)+SUMIF(AL37,"●",AI37)+SUMIF(AL48,"●",AI48)+SUMIF(AL52,"●",AI52)+SUMIF(AL58,"●",AI58)+SUM(R21,R36,R47,R60,AL23,AL37,AL48,AL52,AL58))</f>
        <v>0</v>
      </c>
      <c r="B12" s="433"/>
      <c r="C12" s="433"/>
      <c r="D12" s="433"/>
      <c r="E12" s="433"/>
      <c r="F12" s="433"/>
      <c r="G12" s="433"/>
      <c r="H12" s="433"/>
      <c r="I12" s="433"/>
      <c r="J12" s="433"/>
      <c r="K12" s="434" t="s">
        <v>53</v>
      </c>
      <c r="L12" s="434"/>
      <c r="M12" s="609" t="s">
        <v>719</v>
      </c>
      <c r="N12" s="609"/>
      <c r="O12" s="609"/>
      <c r="P12" s="609"/>
      <c r="Q12" s="609"/>
      <c r="R12" s="609"/>
      <c r="S12" s="609"/>
      <c r="T12" s="609"/>
      <c r="U12" s="609"/>
      <c r="V12" s="609"/>
      <c r="W12" s="609"/>
      <c r="X12" s="609"/>
      <c r="Y12" s="609"/>
      <c r="Z12" s="609"/>
      <c r="AA12" s="609"/>
      <c r="AB12" s="609"/>
      <c r="AC12" s="428">
        <f>IF(AI59="●",83,IF(R21="●",COUNTA(O14:O20),COUNTA(R14:R20))+IF(R36="●",COUNTA(O22:O35),COUNTA(R22:R35))+IF(R47="●",COUNTA(O37:O46),COUNTA(R37:R46))+IF(R60="●",COUNTA(O48:O59),COUNTA(R48:R59))+IF(AL23="●",COUNTA(AI14:AI22),COUNTA(AL14:AL22))+IF(AL37="●",COUNTA(AI24:AI36),COUNTA(AL24:AL36))+IF(AL48="●",COUNTA(AI38:AI47),COUNTA(AL38:AL47))+IF(AL52="●",COUNTA(AI49:AI51),COUNTA(AL49:AL51))+IF(AL58="●",COUNTA(AI53:AI57),COUNTA(AL53:AL57)))</f>
        <v>0</v>
      </c>
      <c r="AD12" s="428"/>
      <c r="AE12" s="428"/>
      <c r="AF12" s="428"/>
      <c r="AG12" s="428"/>
      <c r="AH12" s="428"/>
      <c r="AI12" s="428"/>
      <c r="AJ12" s="428"/>
      <c r="AK12" s="429" t="s">
        <v>54</v>
      </c>
      <c r="AL12" s="429"/>
      <c r="AM12" s="429"/>
      <c r="AN12" s="430"/>
      <c r="AO12" s="432">
        <f>IF(CQ40="●",CJ40,SUMIF(BF23,"●",BC23)+SUMIF(BF32,"●",BC32)+SUMIF(BF47,"●",BC47)+SUMIF(BF58,"●",BC58)+SUMIF(BZ18,"●",BW18)+SUMIF(BZ23,"●",BW23)+SUMIF(BZ31,"●",BW31)+SUMIF(BZ36,"●",BW36)+SUMIF(BZ44,"●",BW44)+SUMIF(BZ56,"●",BW56)+SUMIF(CT23,"●",CQ23)+SUMIF(CT39,"●",CQ39)+SUM(BF23,BF32,BF47,BF58,BZ18,BZ23,BZ31,BZ36,BZ44,BZ56,CT23,CT39))</f>
        <v>0</v>
      </c>
      <c r="AP12" s="433"/>
      <c r="AQ12" s="433"/>
      <c r="AR12" s="433"/>
      <c r="AS12" s="433"/>
      <c r="AT12" s="433"/>
      <c r="AU12" s="433"/>
      <c r="AV12" s="433"/>
      <c r="AW12" s="433"/>
      <c r="AX12" s="433"/>
      <c r="AY12" s="434" t="s">
        <v>53</v>
      </c>
      <c r="AZ12" s="434"/>
      <c r="BA12" s="431" t="s">
        <v>720</v>
      </c>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28">
        <f>IF(CQ40="●",103,IF(BF23="●",COUNTA(BC14:BC22),COUNTA(BF14:BF22))+IF(BF32="●",COUNTA(BC24:BC31),COUNTA(BF24:BF31))+IF(BF47="●",COUNTA(BC33:BC46),COUNTA(BF33:BF46))+IF(BF58="●",COUNTA(BC48:BC57),COUNTA(BF48:BF57))+IF(BZ18="●",COUNTA(BW14:BW17),COUNTA(BZ14:BZ17))+IF(BZ31="●",COUNTA(BW24:BW30),COUNTA(BZ24:BZ30))+IF(BZ36="●",COUNTA(BW32:BW35),COUNTA(BZ32:BZ35))+IF(BZ44="●",COUNTA(BW37:BW43),COUNTA(BZ37:BZ43))+IF(BZ56="●",COUNTA(BW45:BW55),COUNTA(BZ45:BZ55))+IF(CT23="●",COUNTA(CQ14:CQ22),COUNTA(CT14:CT22))+IF(CT39="●",COUNTA(CQ24:CQ38),COUNTA(CT24:CT38))+IF(BZ23="●",COUNTA(BW19:BW22),COUNTA(BZ19:BZ22)))</f>
        <v>0</v>
      </c>
      <c r="CL12" s="428"/>
      <c r="CM12" s="428"/>
      <c r="CN12" s="428"/>
      <c r="CO12" s="428"/>
      <c r="CP12" s="428"/>
      <c r="CQ12" s="428"/>
      <c r="CR12" s="428"/>
      <c r="CS12" s="429" t="s">
        <v>54</v>
      </c>
      <c r="CT12" s="429"/>
      <c r="CU12" s="429"/>
      <c r="CV12" s="430"/>
    </row>
    <row r="13" spans="1:100" ht="15" thickBot="1" x14ac:dyDescent="0.25">
      <c r="A13" s="421" t="s">
        <v>164</v>
      </c>
      <c r="B13" s="422"/>
      <c r="C13" s="423"/>
      <c r="D13" s="424" t="s">
        <v>55</v>
      </c>
      <c r="E13" s="422"/>
      <c r="F13" s="422"/>
      <c r="G13" s="422"/>
      <c r="H13" s="422"/>
      <c r="I13" s="422"/>
      <c r="J13" s="422"/>
      <c r="K13" s="422"/>
      <c r="L13" s="422"/>
      <c r="M13" s="422"/>
      <c r="N13" s="423"/>
      <c r="O13" s="425" t="s">
        <v>165</v>
      </c>
      <c r="P13" s="425"/>
      <c r="Q13" s="425"/>
      <c r="R13" s="426" t="s">
        <v>56</v>
      </c>
      <c r="S13" s="426"/>
      <c r="T13" s="427"/>
      <c r="U13" s="421" t="s">
        <v>164</v>
      </c>
      <c r="V13" s="422"/>
      <c r="W13" s="423"/>
      <c r="X13" s="424" t="s">
        <v>55</v>
      </c>
      <c r="Y13" s="422"/>
      <c r="Z13" s="422"/>
      <c r="AA13" s="422"/>
      <c r="AB13" s="422"/>
      <c r="AC13" s="422"/>
      <c r="AD13" s="422"/>
      <c r="AE13" s="422"/>
      <c r="AF13" s="422"/>
      <c r="AG13" s="422"/>
      <c r="AH13" s="423"/>
      <c r="AI13" s="425" t="s">
        <v>165</v>
      </c>
      <c r="AJ13" s="425"/>
      <c r="AK13" s="425"/>
      <c r="AL13" s="426" t="s">
        <v>56</v>
      </c>
      <c r="AM13" s="426"/>
      <c r="AN13" s="427"/>
      <c r="AO13" s="421" t="s">
        <v>164</v>
      </c>
      <c r="AP13" s="422"/>
      <c r="AQ13" s="423"/>
      <c r="AR13" s="424" t="s">
        <v>55</v>
      </c>
      <c r="AS13" s="422"/>
      <c r="AT13" s="422"/>
      <c r="AU13" s="422"/>
      <c r="AV13" s="422"/>
      <c r="AW13" s="422"/>
      <c r="AX13" s="422"/>
      <c r="AY13" s="422"/>
      <c r="AZ13" s="422"/>
      <c r="BA13" s="422"/>
      <c r="BB13" s="423"/>
      <c r="BC13" s="425" t="s">
        <v>165</v>
      </c>
      <c r="BD13" s="425"/>
      <c r="BE13" s="425"/>
      <c r="BF13" s="426" t="s">
        <v>56</v>
      </c>
      <c r="BG13" s="426"/>
      <c r="BH13" s="427"/>
      <c r="BI13" s="421" t="s">
        <v>164</v>
      </c>
      <c r="BJ13" s="422"/>
      <c r="BK13" s="423"/>
      <c r="BL13" s="424" t="s">
        <v>55</v>
      </c>
      <c r="BM13" s="422"/>
      <c r="BN13" s="422"/>
      <c r="BO13" s="422"/>
      <c r="BP13" s="422"/>
      <c r="BQ13" s="422"/>
      <c r="BR13" s="422"/>
      <c r="BS13" s="422"/>
      <c r="BT13" s="422"/>
      <c r="BU13" s="422"/>
      <c r="BV13" s="423"/>
      <c r="BW13" s="425" t="s">
        <v>165</v>
      </c>
      <c r="BX13" s="425"/>
      <c r="BY13" s="425"/>
      <c r="BZ13" s="426" t="s">
        <v>56</v>
      </c>
      <c r="CA13" s="426"/>
      <c r="CB13" s="427"/>
      <c r="CC13" s="421" t="s">
        <v>164</v>
      </c>
      <c r="CD13" s="422"/>
      <c r="CE13" s="423"/>
      <c r="CF13" s="424" t="s">
        <v>55</v>
      </c>
      <c r="CG13" s="422"/>
      <c r="CH13" s="422"/>
      <c r="CI13" s="422"/>
      <c r="CJ13" s="422"/>
      <c r="CK13" s="422"/>
      <c r="CL13" s="422"/>
      <c r="CM13" s="422"/>
      <c r="CN13" s="422"/>
      <c r="CO13" s="422"/>
      <c r="CP13" s="423"/>
      <c r="CQ13" s="425" t="s">
        <v>165</v>
      </c>
      <c r="CR13" s="425"/>
      <c r="CS13" s="425"/>
      <c r="CT13" s="426" t="s">
        <v>56</v>
      </c>
      <c r="CU13" s="426"/>
      <c r="CV13" s="427"/>
    </row>
    <row r="14" spans="1:100" ht="13.5" customHeight="1" x14ac:dyDescent="0.2">
      <c r="A14" s="293">
        <v>351001</v>
      </c>
      <c r="B14" s="294"/>
      <c r="C14" s="295"/>
      <c r="D14" s="296" t="s">
        <v>721</v>
      </c>
      <c r="E14" s="297"/>
      <c r="F14" s="297"/>
      <c r="G14" s="297"/>
      <c r="H14" s="297"/>
      <c r="I14" s="297"/>
      <c r="J14" s="297"/>
      <c r="K14" s="297"/>
      <c r="L14" s="297"/>
      <c r="M14" s="297"/>
      <c r="N14" s="321"/>
      <c r="O14" s="298">
        <v>280</v>
      </c>
      <c r="P14" s="299"/>
      <c r="Q14" s="299"/>
      <c r="R14" s="300"/>
      <c r="S14" s="299"/>
      <c r="T14" s="301"/>
      <c r="U14" s="293">
        <v>351044</v>
      </c>
      <c r="V14" s="294"/>
      <c r="W14" s="295"/>
      <c r="X14" s="296" t="s">
        <v>722</v>
      </c>
      <c r="Y14" s="297"/>
      <c r="Z14" s="297"/>
      <c r="AA14" s="297"/>
      <c r="AB14" s="297"/>
      <c r="AC14" s="297"/>
      <c r="AD14" s="297"/>
      <c r="AE14" s="297"/>
      <c r="AF14" s="297"/>
      <c r="AG14" s="297"/>
      <c r="AH14" s="321"/>
      <c r="AI14" s="298">
        <v>310</v>
      </c>
      <c r="AJ14" s="299"/>
      <c r="AK14" s="299"/>
      <c r="AL14" s="300"/>
      <c r="AM14" s="299"/>
      <c r="AN14" s="301"/>
      <c r="AO14" s="293">
        <v>352001</v>
      </c>
      <c r="AP14" s="294"/>
      <c r="AQ14" s="295"/>
      <c r="AR14" s="296" t="s">
        <v>723</v>
      </c>
      <c r="AS14" s="297"/>
      <c r="AT14" s="297"/>
      <c r="AU14" s="297"/>
      <c r="AV14" s="297"/>
      <c r="AW14" s="297"/>
      <c r="AX14" s="297"/>
      <c r="AY14" s="297"/>
      <c r="AZ14" s="297"/>
      <c r="BA14" s="297"/>
      <c r="BB14" s="321"/>
      <c r="BC14" s="298">
        <v>265</v>
      </c>
      <c r="BD14" s="299"/>
      <c r="BE14" s="299"/>
      <c r="BF14" s="300"/>
      <c r="BG14" s="299"/>
      <c r="BH14" s="301"/>
      <c r="BI14" s="293">
        <v>352040</v>
      </c>
      <c r="BJ14" s="294"/>
      <c r="BK14" s="295"/>
      <c r="BL14" s="296" t="s">
        <v>724</v>
      </c>
      <c r="BM14" s="297"/>
      <c r="BN14" s="297"/>
      <c r="BO14" s="297"/>
      <c r="BP14" s="297"/>
      <c r="BQ14" s="297"/>
      <c r="BR14" s="297"/>
      <c r="BS14" s="297"/>
      <c r="BT14" s="297"/>
      <c r="BU14" s="297"/>
      <c r="BV14" s="321"/>
      <c r="BW14" s="298">
        <v>160</v>
      </c>
      <c r="BX14" s="299"/>
      <c r="BY14" s="299"/>
      <c r="BZ14" s="300"/>
      <c r="CA14" s="299"/>
      <c r="CB14" s="301"/>
      <c r="CC14" s="293">
        <v>352078</v>
      </c>
      <c r="CD14" s="294"/>
      <c r="CE14" s="295"/>
      <c r="CF14" s="296" t="s">
        <v>725</v>
      </c>
      <c r="CG14" s="297"/>
      <c r="CH14" s="297"/>
      <c r="CI14" s="297"/>
      <c r="CJ14" s="297"/>
      <c r="CK14" s="297"/>
      <c r="CL14" s="297"/>
      <c r="CM14" s="297"/>
      <c r="CN14" s="297"/>
      <c r="CO14" s="297"/>
      <c r="CP14" s="321"/>
      <c r="CQ14" s="298">
        <v>160</v>
      </c>
      <c r="CR14" s="299"/>
      <c r="CS14" s="299"/>
      <c r="CT14" s="300"/>
      <c r="CU14" s="299"/>
      <c r="CV14" s="301"/>
    </row>
    <row r="15" spans="1:100" ht="13.5" customHeight="1" x14ac:dyDescent="0.2">
      <c r="A15" s="293">
        <v>351002</v>
      </c>
      <c r="B15" s="294"/>
      <c r="C15" s="295"/>
      <c r="D15" s="296" t="s">
        <v>726</v>
      </c>
      <c r="E15" s="297"/>
      <c r="F15" s="297"/>
      <c r="G15" s="297"/>
      <c r="H15" s="297"/>
      <c r="I15" s="297"/>
      <c r="J15" s="297"/>
      <c r="K15" s="297"/>
      <c r="L15" s="297"/>
      <c r="M15" s="297"/>
      <c r="N15" s="321"/>
      <c r="O15" s="298">
        <v>250</v>
      </c>
      <c r="P15" s="299"/>
      <c r="Q15" s="299"/>
      <c r="R15" s="300"/>
      <c r="S15" s="299"/>
      <c r="T15" s="301"/>
      <c r="U15" s="293">
        <v>351045</v>
      </c>
      <c r="V15" s="294"/>
      <c r="W15" s="295"/>
      <c r="X15" s="296" t="s">
        <v>727</v>
      </c>
      <c r="Y15" s="297"/>
      <c r="Z15" s="297"/>
      <c r="AA15" s="297"/>
      <c r="AB15" s="297"/>
      <c r="AC15" s="297"/>
      <c r="AD15" s="297"/>
      <c r="AE15" s="297"/>
      <c r="AF15" s="297"/>
      <c r="AG15" s="297"/>
      <c r="AH15" s="321"/>
      <c r="AI15" s="298">
        <v>505</v>
      </c>
      <c r="AJ15" s="299"/>
      <c r="AK15" s="299"/>
      <c r="AL15" s="300"/>
      <c r="AM15" s="299"/>
      <c r="AN15" s="301"/>
      <c r="AO15" s="293">
        <v>352002</v>
      </c>
      <c r="AP15" s="294"/>
      <c r="AQ15" s="295"/>
      <c r="AR15" s="296" t="s">
        <v>728</v>
      </c>
      <c r="AS15" s="297"/>
      <c r="AT15" s="297"/>
      <c r="AU15" s="297"/>
      <c r="AV15" s="297"/>
      <c r="AW15" s="297"/>
      <c r="AX15" s="297"/>
      <c r="AY15" s="297"/>
      <c r="AZ15" s="297"/>
      <c r="BA15" s="297"/>
      <c r="BB15" s="321"/>
      <c r="BC15" s="298">
        <v>710</v>
      </c>
      <c r="BD15" s="299"/>
      <c r="BE15" s="299"/>
      <c r="BF15" s="300"/>
      <c r="BG15" s="299"/>
      <c r="BH15" s="301"/>
      <c r="BI15" s="293">
        <v>352041</v>
      </c>
      <c r="BJ15" s="294"/>
      <c r="BK15" s="295"/>
      <c r="BL15" s="296" t="s">
        <v>729</v>
      </c>
      <c r="BM15" s="297"/>
      <c r="BN15" s="297"/>
      <c r="BO15" s="297"/>
      <c r="BP15" s="297"/>
      <c r="BQ15" s="297"/>
      <c r="BR15" s="297"/>
      <c r="BS15" s="297"/>
      <c r="BT15" s="297"/>
      <c r="BU15" s="297"/>
      <c r="BV15" s="321"/>
      <c r="BW15" s="298">
        <v>320</v>
      </c>
      <c r="BX15" s="299"/>
      <c r="BY15" s="299"/>
      <c r="BZ15" s="300"/>
      <c r="CA15" s="299"/>
      <c r="CB15" s="301"/>
      <c r="CC15" s="293">
        <v>352079</v>
      </c>
      <c r="CD15" s="294"/>
      <c r="CE15" s="295"/>
      <c r="CF15" s="296" t="s">
        <v>730</v>
      </c>
      <c r="CG15" s="297"/>
      <c r="CH15" s="297"/>
      <c r="CI15" s="297"/>
      <c r="CJ15" s="297"/>
      <c r="CK15" s="297"/>
      <c r="CL15" s="297"/>
      <c r="CM15" s="297"/>
      <c r="CN15" s="297"/>
      <c r="CO15" s="297"/>
      <c r="CP15" s="321"/>
      <c r="CQ15" s="298">
        <v>725</v>
      </c>
      <c r="CR15" s="299"/>
      <c r="CS15" s="299"/>
      <c r="CT15" s="300"/>
      <c r="CU15" s="299"/>
      <c r="CV15" s="301"/>
    </row>
    <row r="16" spans="1:100" ht="13.5" customHeight="1" x14ac:dyDescent="0.2">
      <c r="A16" s="293">
        <v>351003</v>
      </c>
      <c r="B16" s="294"/>
      <c r="C16" s="295"/>
      <c r="D16" s="296" t="s">
        <v>731</v>
      </c>
      <c r="E16" s="297"/>
      <c r="F16" s="297"/>
      <c r="G16" s="297"/>
      <c r="H16" s="297"/>
      <c r="I16" s="297"/>
      <c r="J16" s="297"/>
      <c r="K16" s="297"/>
      <c r="L16" s="297"/>
      <c r="M16" s="297"/>
      <c r="N16" s="321"/>
      <c r="O16" s="298">
        <v>265</v>
      </c>
      <c r="P16" s="299"/>
      <c r="Q16" s="299"/>
      <c r="R16" s="300"/>
      <c r="S16" s="299"/>
      <c r="T16" s="301"/>
      <c r="U16" s="293">
        <v>351046</v>
      </c>
      <c r="V16" s="294"/>
      <c r="W16" s="295"/>
      <c r="X16" s="296" t="s">
        <v>732</v>
      </c>
      <c r="Y16" s="297"/>
      <c r="Z16" s="297"/>
      <c r="AA16" s="297"/>
      <c r="AB16" s="297"/>
      <c r="AC16" s="297"/>
      <c r="AD16" s="297"/>
      <c r="AE16" s="297"/>
      <c r="AF16" s="297"/>
      <c r="AG16" s="297"/>
      <c r="AH16" s="321"/>
      <c r="AI16" s="298">
        <v>415</v>
      </c>
      <c r="AJ16" s="299"/>
      <c r="AK16" s="299"/>
      <c r="AL16" s="300"/>
      <c r="AM16" s="299"/>
      <c r="AN16" s="301"/>
      <c r="AO16" s="293">
        <v>352003</v>
      </c>
      <c r="AP16" s="294"/>
      <c r="AQ16" s="295"/>
      <c r="AR16" s="296" t="s">
        <v>733</v>
      </c>
      <c r="AS16" s="297"/>
      <c r="AT16" s="297"/>
      <c r="AU16" s="297"/>
      <c r="AV16" s="297"/>
      <c r="AW16" s="297"/>
      <c r="AX16" s="297"/>
      <c r="AY16" s="297"/>
      <c r="AZ16" s="297"/>
      <c r="BA16" s="297"/>
      <c r="BB16" s="321"/>
      <c r="BC16" s="298">
        <v>570</v>
      </c>
      <c r="BD16" s="299"/>
      <c r="BE16" s="299"/>
      <c r="BF16" s="300"/>
      <c r="BG16" s="299"/>
      <c r="BH16" s="301"/>
      <c r="BI16" s="293">
        <v>352042</v>
      </c>
      <c r="BJ16" s="294"/>
      <c r="BK16" s="295"/>
      <c r="BL16" s="296" t="s">
        <v>734</v>
      </c>
      <c r="BM16" s="297"/>
      <c r="BN16" s="297"/>
      <c r="BO16" s="297"/>
      <c r="BP16" s="297"/>
      <c r="BQ16" s="297"/>
      <c r="BR16" s="297"/>
      <c r="BS16" s="297"/>
      <c r="BT16" s="297"/>
      <c r="BU16" s="297"/>
      <c r="BV16" s="321"/>
      <c r="BW16" s="298">
        <v>300</v>
      </c>
      <c r="BX16" s="299"/>
      <c r="BY16" s="299"/>
      <c r="BZ16" s="300"/>
      <c r="CA16" s="299"/>
      <c r="CB16" s="301"/>
      <c r="CC16" s="293">
        <v>352080</v>
      </c>
      <c r="CD16" s="294"/>
      <c r="CE16" s="295"/>
      <c r="CF16" s="296" t="s">
        <v>735</v>
      </c>
      <c r="CG16" s="297"/>
      <c r="CH16" s="297"/>
      <c r="CI16" s="297"/>
      <c r="CJ16" s="297"/>
      <c r="CK16" s="297"/>
      <c r="CL16" s="297"/>
      <c r="CM16" s="297"/>
      <c r="CN16" s="297"/>
      <c r="CO16" s="297"/>
      <c r="CP16" s="321"/>
      <c r="CQ16" s="298">
        <v>450</v>
      </c>
      <c r="CR16" s="299"/>
      <c r="CS16" s="299"/>
      <c r="CT16" s="300"/>
      <c r="CU16" s="299"/>
      <c r="CV16" s="301"/>
    </row>
    <row r="17" spans="1:100" ht="13.5" customHeight="1" x14ac:dyDescent="0.2">
      <c r="A17" s="293">
        <v>351004</v>
      </c>
      <c r="B17" s="294"/>
      <c r="C17" s="295"/>
      <c r="D17" s="296" t="s">
        <v>736</v>
      </c>
      <c r="E17" s="297"/>
      <c r="F17" s="297"/>
      <c r="G17" s="297"/>
      <c r="H17" s="297"/>
      <c r="I17" s="297"/>
      <c r="J17" s="297"/>
      <c r="K17" s="297"/>
      <c r="L17" s="297"/>
      <c r="M17" s="297"/>
      <c r="N17" s="321"/>
      <c r="O17" s="298">
        <v>100</v>
      </c>
      <c r="P17" s="299"/>
      <c r="Q17" s="299"/>
      <c r="R17" s="300"/>
      <c r="S17" s="299"/>
      <c r="T17" s="301"/>
      <c r="U17" s="293">
        <v>351047</v>
      </c>
      <c r="V17" s="294"/>
      <c r="W17" s="295"/>
      <c r="X17" s="296" t="s">
        <v>737</v>
      </c>
      <c r="Y17" s="297"/>
      <c r="Z17" s="297"/>
      <c r="AA17" s="297"/>
      <c r="AB17" s="297"/>
      <c r="AC17" s="297"/>
      <c r="AD17" s="297"/>
      <c r="AE17" s="297"/>
      <c r="AF17" s="297"/>
      <c r="AG17" s="297"/>
      <c r="AH17" s="321"/>
      <c r="AI17" s="298">
        <v>430</v>
      </c>
      <c r="AJ17" s="299"/>
      <c r="AK17" s="299"/>
      <c r="AL17" s="300"/>
      <c r="AM17" s="299"/>
      <c r="AN17" s="301"/>
      <c r="AO17" s="293">
        <v>352004</v>
      </c>
      <c r="AP17" s="294"/>
      <c r="AQ17" s="295"/>
      <c r="AR17" s="296" t="s">
        <v>738</v>
      </c>
      <c r="AS17" s="297"/>
      <c r="AT17" s="297"/>
      <c r="AU17" s="297"/>
      <c r="AV17" s="297"/>
      <c r="AW17" s="297"/>
      <c r="AX17" s="297"/>
      <c r="AY17" s="297"/>
      <c r="AZ17" s="297"/>
      <c r="BA17" s="297"/>
      <c r="BB17" s="321"/>
      <c r="BC17" s="298">
        <v>532</v>
      </c>
      <c r="BD17" s="299"/>
      <c r="BE17" s="299"/>
      <c r="BF17" s="300"/>
      <c r="BG17" s="299"/>
      <c r="BH17" s="301"/>
      <c r="BI17" s="293">
        <v>352043</v>
      </c>
      <c r="BJ17" s="294"/>
      <c r="BK17" s="295"/>
      <c r="BL17" s="296" t="s">
        <v>739</v>
      </c>
      <c r="BM17" s="297"/>
      <c r="BN17" s="297"/>
      <c r="BO17" s="297"/>
      <c r="BP17" s="297"/>
      <c r="BQ17" s="297"/>
      <c r="BR17" s="297"/>
      <c r="BS17" s="297"/>
      <c r="BT17" s="297"/>
      <c r="BU17" s="297"/>
      <c r="BV17" s="321"/>
      <c r="BW17" s="298">
        <v>1600</v>
      </c>
      <c r="BX17" s="299"/>
      <c r="BY17" s="299"/>
      <c r="BZ17" s="300"/>
      <c r="CA17" s="299"/>
      <c r="CB17" s="301"/>
      <c r="CC17" s="293">
        <v>352081</v>
      </c>
      <c r="CD17" s="294"/>
      <c r="CE17" s="295"/>
      <c r="CF17" s="296" t="s">
        <v>740</v>
      </c>
      <c r="CG17" s="297"/>
      <c r="CH17" s="297"/>
      <c r="CI17" s="297"/>
      <c r="CJ17" s="297"/>
      <c r="CK17" s="297"/>
      <c r="CL17" s="297"/>
      <c r="CM17" s="297"/>
      <c r="CN17" s="297"/>
      <c r="CO17" s="297"/>
      <c r="CP17" s="321"/>
      <c r="CQ17" s="298">
        <v>470</v>
      </c>
      <c r="CR17" s="299"/>
      <c r="CS17" s="299"/>
      <c r="CT17" s="300"/>
      <c r="CU17" s="299"/>
      <c r="CV17" s="301"/>
    </row>
    <row r="18" spans="1:100" ht="13.5" customHeight="1" x14ac:dyDescent="0.2">
      <c r="A18" s="293">
        <v>351005</v>
      </c>
      <c r="B18" s="294"/>
      <c r="C18" s="295"/>
      <c r="D18" s="296" t="s">
        <v>741</v>
      </c>
      <c r="E18" s="297"/>
      <c r="F18" s="297"/>
      <c r="G18" s="297"/>
      <c r="H18" s="297"/>
      <c r="I18" s="297"/>
      <c r="J18" s="297"/>
      <c r="K18" s="297"/>
      <c r="L18" s="297"/>
      <c r="M18" s="297"/>
      <c r="N18" s="321"/>
      <c r="O18" s="298">
        <v>410</v>
      </c>
      <c r="P18" s="299"/>
      <c r="Q18" s="299"/>
      <c r="R18" s="300"/>
      <c r="S18" s="299"/>
      <c r="T18" s="301"/>
      <c r="U18" s="293">
        <v>351049</v>
      </c>
      <c r="V18" s="294"/>
      <c r="W18" s="295"/>
      <c r="X18" s="296" t="s">
        <v>742</v>
      </c>
      <c r="Y18" s="297"/>
      <c r="Z18" s="297"/>
      <c r="AA18" s="297"/>
      <c r="AB18" s="297"/>
      <c r="AC18" s="297"/>
      <c r="AD18" s="297"/>
      <c r="AE18" s="297"/>
      <c r="AF18" s="297"/>
      <c r="AG18" s="297"/>
      <c r="AH18" s="321"/>
      <c r="AI18" s="298">
        <v>340</v>
      </c>
      <c r="AJ18" s="299"/>
      <c r="AK18" s="299"/>
      <c r="AL18" s="300"/>
      <c r="AM18" s="299"/>
      <c r="AN18" s="301"/>
      <c r="AO18" s="293">
        <v>352005</v>
      </c>
      <c r="AP18" s="294"/>
      <c r="AQ18" s="295"/>
      <c r="AR18" s="296" t="s">
        <v>743</v>
      </c>
      <c r="AS18" s="297"/>
      <c r="AT18" s="297"/>
      <c r="AU18" s="297"/>
      <c r="AV18" s="297"/>
      <c r="AW18" s="297"/>
      <c r="AX18" s="297"/>
      <c r="AY18" s="297"/>
      <c r="AZ18" s="297"/>
      <c r="BA18" s="297"/>
      <c r="BB18" s="321"/>
      <c r="BC18" s="298">
        <v>130</v>
      </c>
      <c r="BD18" s="299"/>
      <c r="BE18" s="299"/>
      <c r="BF18" s="300"/>
      <c r="BG18" s="299"/>
      <c r="BH18" s="301"/>
      <c r="BI18" s="376" t="s">
        <v>744</v>
      </c>
      <c r="BJ18" s="377"/>
      <c r="BK18" s="377"/>
      <c r="BL18" s="377"/>
      <c r="BM18" s="377"/>
      <c r="BN18" s="377"/>
      <c r="BO18" s="377"/>
      <c r="BP18" s="377"/>
      <c r="BQ18" s="377"/>
      <c r="BR18" s="377"/>
      <c r="BS18" s="377"/>
      <c r="BT18" s="377"/>
      <c r="BU18" s="377"/>
      <c r="BV18" s="378"/>
      <c r="BW18" s="356">
        <f>SUM(BW14:BW17)</f>
        <v>2380</v>
      </c>
      <c r="BX18" s="357"/>
      <c r="BY18" s="358"/>
      <c r="BZ18" s="359" t="str">
        <f>IF(COUNTA(BZ14:BZ17)=0,"",SUMIF(BZ14:BZ17,"●",BW14:BW17)+SUM(BZ14:BZ17))</f>
        <v/>
      </c>
      <c r="CA18" s="357"/>
      <c r="CB18" s="358"/>
      <c r="CC18" s="293">
        <v>352082</v>
      </c>
      <c r="CD18" s="294"/>
      <c r="CE18" s="295"/>
      <c r="CF18" s="296" t="s">
        <v>745</v>
      </c>
      <c r="CG18" s="297"/>
      <c r="CH18" s="297"/>
      <c r="CI18" s="297"/>
      <c r="CJ18" s="297"/>
      <c r="CK18" s="297"/>
      <c r="CL18" s="297"/>
      <c r="CM18" s="297"/>
      <c r="CN18" s="297"/>
      <c r="CO18" s="297"/>
      <c r="CP18" s="321"/>
      <c r="CQ18" s="298">
        <v>690</v>
      </c>
      <c r="CR18" s="299"/>
      <c r="CS18" s="299"/>
      <c r="CT18" s="300"/>
      <c r="CU18" s="299"/>
      <c r="CV18" s="301"/>
    </row>
    <row r="19" spans="1:100" ht="13.5" customHeight="1" x14ac:dyDescent="0.2">
      <c r="A19" s="293">
        <v>351006</v>
      </c>
      <c r="B19" s="294"/>
      <c r="C19" s="295"/>
      <c r="D19" s="296" t="s">
        <v>746</v>
      </c>
      <c r="E19" s="297"/>
      <c r="F19" s="297"/>
      <c r="G19" s="297"/>
      <c r="H19" s="297"/>
      <c r="I19" s="297"/>
      <c r="J19" s="297"/>
      <c r="K19" s="297"/>
      <c r="L19" s="297"/>
      <c r="M19" s="297"/>
      <c r="N19" s="321"/>
      <c r="O19" s="298">
        <v>465</v>
      </c>
      <c r="P19" s="299"/>
      <c r="Q19" s="299"/>
      <c r="R19" s="300"/>
      <c r="S19" s="299"/>
      <c r="T19" s="301"/>
      <c r="U19" s="293">
        <v>351050</v>
      </c>
      <c r="V19" s="294"/>
      <c r="W19" s="295"/>
      <c r="X19" s="296" t="s">
        <v>747</v>
      </c>
      <c r="Y19" s="297"/>
      <c r="Z19" s="297"/>
      <c r="AA19" s="297"/>
      <c r="AB19" s="297"/>
      <c r="AC19" s="297"/>
      <c r="AD19" s="297"/>
      <c r="AE19" s="297"/>
      <c r="AF19" s="297"/>
      <c r="AG19" s="297"/>
      <c r="AH19" s="321"/>
      <c r="AI19" s="298">
        <v>225</v>
      </c>
      <c r="AJ19" s="299"/>
      <c r="AK19" s="299"/>
      <c r="AL19" s="300"/>
      <c r="AM19" s="299"/>
      <c r="AN19" s="301"/>
      <c r="AO19" s="293">
        <v>352006</v>
      </c>
      <c r="AP19" s="294"/>
      <c r="AQ19" s="295"/>
      <c r="AR19" s="296" t="s">
        <v>748</v>
      </c>
      <c r="AS19" s="297"/>
      <c r="AT19" s="297"/>
      <c r="AU19" s="297"/>
      <c r="AV19" s="297"/>
      <c r="AW19" s="297"/>
      <c r="AX19" s="297"/>
      <c r="AY19" s="297"/>
      <c r="AZ19" s="297"/>
      <c r="BA19" s="297"/>
      <c r="BB19" s="321"/>
      <c r="BC19" s="298">
        <v>690</v>
      </c>
      <c r="BD19" s="299"/>
      <c r="BE19" s="299"/>
      <c r="BF19" s="300"/>
      <c r="BG19" s="299"/>
      <c r="BH19" s="301"/>
      <c r="BI19" s="293">
        <v>352044</v>
      </c>
      <c r="BJ19" s="294"/>
      <c r="BK19" s="295"/>
      <c r="BL19" s="296" t="s">
        <v>749</v>
      </c>
      <c r="BM19" s="297"/>
      <c r="BN19" s="297"/>
      <c r="BO19" s="297"/>
      <c r="BP19" s="297"/>
      <c r="BQ19" s="297"/>
      <c r="BR19" s="297"/>
      <c r="BS19" s="297"/>
      <c r="BT19" s="297"/>
      <c r="BU19" s="297"/>
      <c r="BV19" s="321"/>
      <c r="BW19" s="298">
        <v>473</v>
      </c>
      <c r="BX19" s="299"/>
      <c r="BY19" s="299"/>
      <c r="BZ19" s="300"/>
      <c r="CA19" s="299"/>
      <c r="CB19" s="301"/>
      <c r="CC19" s="293">
        <v>352102</v>
      </c>
      <c r="CD19" s="294"/>
      <c r="CE19" s="295"/>
      <c r="CF19" s="296" t="s">
        <v>750</v>
      </c>
      <c r="CG19" s="297"/>
      <c r="CH19" s="297"/>
      <c r="CI19" s="297"/>
      <c r="CJ19" s="297"/>
      <c r="CK19" s="297"/>
      <c r="CL19" s="297"/>
      <c r="CM19" s="297"/>
      <c r="CN19" s="297"/>
      <c r="CO19" s="297"/>
      <c r="CP19" s="321"/>
      <c r="CQ19" s="298">
        <v>740</v>
      </c>
      <c r="CR19" s="299"/>
      <c r="CS19" s="299"/>
      <c r="CT19" s="300"/>
      <c r="CU19" s="299"/>
      <c r="CV19" s="301"/>
    </row>
    <row r="20" spans="1:100" ht="13.5" customHeight="1" x14ac:dyDescent="0.2">
      <c r="A20" s="293">
        <v>351007</v>
      </c>
      <c r="B20" s="294"/>
      <c r="C20" s="295"/>
      <c r="D20" s="296" t="s">
        <v>755</v>
      </c>
      <c r="E20" s="297"/>
      <c r="F20" s="297"/>
      <c r="G20" s="297"/>
      <c r="H20" s="297"/>
      <c r="I20" s="297"/>
      <c r="J20" s="297"/>
      <c r="K20" s="297"/>
      <c r="L20" s="297"/>
      <c r="M20" s="297"/>
      <c r="N20" s="321"/>
      <c r="O20" s="298">
        <v>600</v>
      </c>
      <c r="P20" s="299"/>
      <c r="Q20" s="301"/>
      <c r="R20" s="300"/>
      <c r="S20" s="299"/>
      <c r="T20" s="301"/>
      <c r="U20" s="293">
        <v>351051</v>
      </c>
      <c r="V20" s="294"/>
      <c r="W20" s="295"/>
      <c r="X20" s="296" t="s">
        <v>751</v>
      </c>
      <c r="Y20" s="297"/>
      <c r="Z20" s="297"/>
      <c r="AA20" s="297"/>
      <c r="AB20" s="297"/>
      <c r="AC20" s="297"/>
      <c r="AD20" s="297"/>
      <c r="AE20" s="297"/>
      <c r="AF20" s="297"/>
      <c r="AG20" s="297"/>
      <c r="AH20" s="321"/>
      <c r="AI20" s="298">
        <v>90</v>
      </c>
      <c r="AJ20" s="299"/>
      <c r="AK20" s="299"/>
      <c r="AL20" s="300"/>
      <c r="AM20" s="299"/>
      <c r="AN20" s="301"/>
      <c r="AO20" s="293">
        <v>352007</v>
      </c>
      <c r="AP20" s="294"/>
      <c r="AQ20" s="295"/>
      <c r="AR20" s="296" t="s">
        <v>752</v>
      </c>
      <c r="AS20" s="297"/>
      <c r="AT20" s="297"/>
      <c r="AU20" s="297"/>
      <c r="AV20" s="297"/>
      <c r="AW20" s="297"/>
      <c r="AX20" s="297"/>
      <c r="AY20" s="297"/>
      <c r="AZ20" s="297"/>
      <c r="BA20" s="297"/>
      <c r="BB20" s="321"/>
      <c r="BC20" s="298">
        <v>290</v>
      </c>
      <c r="BD20" s="299"/>
      <c r="BE20" s="299"/>
      <c r="BF20" s="300"/>
      <c r="BG20" s="299"/>
      <c r="BH20" s="301"/>
      <c r="BI20" s="293">
        <v>352045</v>
      </c>
      <c r="BJ20" s="294"/>
      <c r="BK20" s="295"/>
      <c r="BL20" s="296" t="s">
        <v>753</v>
      </c>
      <c r="BM20" s="297"/>
      <c r="BN20" s="297"/>
      <c r="BO20" s="297"/>
      <c r="BP20" s="297"/>
      <c r="BQ20" s="297"/>
      <c r="BR20" s="297"/>
      <c r="BS20" s="297"/>
      <c r="BT20" s="297"/>
      <c r="BU20" s="297"/>
      <c r="BV20" s="321"/>
      <c r="BW20" s="298">
        <v>150</v>
      </c>
      <c r="BX20" s="299"/>
      <c r="BY20" s="299"/>
      <c r="BZ20" s="300"/>
      <c r="CA20" s="299"/>
      <c r="CB20" s="301"/>
      <c r="CC20" s="293">
        <v>352083</v>
      </c>
      <c r="CD20" s="294"/>
      <c r="CE20" s="295"/>
      <c r="CF20" s="296" t="s">
        <v>754</v>
      </c>
      <c r="CG20" s="297"/>
      <c r="CH20" s="297"/>
      <c r="CI20" s="297"/>
      <c r="CJ20" s="297"/>
      <c r="CK20" s="297"/>
      <c r="CL20" s="297"/>
      <c r="CM20" s="297"/>
      <c r="CN20" s="297"/>
      <c r="CO20" s="297"/>
      <c r="CP20" s="321"/>
      <c r="CQ20" s="298">
        <v>40</v>
      </c>
      <c r="CR20" s="299"/>
      <c r="CS20" s="299"/>
      <c r="CT20" s="300"/>
      <c r="CU20" s="299"/>
      <c r="CV20" s="301"/>
    </row>
    <row r="21" spans="1:100" ht="13.5" customHeight="1" x14ac:dyDescent="0.2">
      <c r="A21" s="376" t="s">
        <v>760</v>
      </c>
      <c r="B21" s="377"/>
      <c r="C21" s="377"/>
      <c r="D21" s="377"/>
      <c r="E21" s="377"/>
      <c r="F21" s="377"/>
      <c r="G21" s="377"/>
      <c r="H21" s="377"/>
      <c r="I21" s="377"/>
      <c r="J21" s="377"/>
      <c r="K21" s="377"/>
      <c r="L21" s="377"/>
      <c r="M21" s="377"/>
      <c r="N21" s="378"/>
      <c r="O21" s="356">
        <f>SUM(O14:O20)</f>
        <v>2370</v>
      </c>
      <c r="P21" s="357"/>
      <c r="Q21" s="358"/>
      <c r="R21" s="359" t="str">
        <f>IF(COUNTA(R14:R20)=0,"",SUMIF(R14:R20,"●",O14:O20)+SUM(R14:R20))</f>
        <v/>
      </c>
      <c r="S21" s="357"/>
      <c r="T21" s="358"/>
      <c r="U21" s="293">
        <v>351052</v>
      </c>
      <c r="V21" s="294"/>
      <c r="W21" s="295"/>
      <c r="X21" s="296" t="s">
        <v>756</v>
      </c>
      <c r="Y21" s="297"/>
      <c r="Z21" s="297"/>
      <c r="AA21" s="297"/>
      <c r="AB21" s="297"/>
      <c r="AC21" s="297"/>
      <c r="AD21" s="297"/>
      <c r="AE21" s="297"/>
      <c r="AF21" s="297"/>
      <c r="AG21" s="297"/>
      <c r="AH21" s="321"/>
      <c r="AI21" s="298">
        <v>40</v>
      </c>
      <c r="AJ21" s="299"/>
      <c r="AK21" s="299"/>
      <c r="AL21" s="300"/>
      <c r="AM21" s="299"/>
      <c r="AN21" s="301"/>
      <c r="AO21" s="293">
        <v>352008</v>
      </c>
      <c r="AP21" s="294"/>
      <c r="AQ21" s="295"/>
      <c r="AR21" s="296" t="s">
        <v>757</v>
      </c>
      <c r="AS21" s="297"/>
      <c r="AT21" s="297"/>
      <c r="AU21" s="297"/>
      <c r="AV21" s="297"/>
      <c r="AW21" s="297"/>
      <c r="AX21" s="297"/>
      <c r="AY21" s="297"/>
      <c r="AZ21" s="297"/>
      <c r="BA21" s="297"/>
      <c r="BB21" s="321"/>
      <c r="BC21" s="298">
        <v>450</v>
      </c>
      <c r="BD21" s="299"/>
      <c r="BE21" s="299"/>
      <c r="BF21" s="300"/>
      <c r="BG21" s="299"/>
      <c r="BH21" s="301"/>
      <c r="BI21" s="293">
        <v>352046</v>
      </c>
      <c r="BJ21" s="294"/>
      <c r="BK21" s="295"/>
      <c r="BL21" s="296" t="s">
        <v>758</v>
      </c>
      <c r="BM21" s="297"/>
      <c r="BN21" s="297"/>
      <c r="BO21" s="297"/>
      <c r="BP21" s="297"/>
      <c r="BQ21" s="297"/>
      <c r="BR21" s="297"/>
      <c r="BS21" s="297"/>
      <c r="BT21" s="297"/>
      <c r="BU21" s="297"/>
      <c r="BV21" s="321"/>
      <c r="BW21" s="298">
        <v>210</v>
      </c>
      <c r="BX21" s="299"/>
      <c r="BY21" s="299"/>
      <c r="BZ21" s="300"/>
      <c r="CA21" s="299"/>
      <c r="CB21" s="301"/>
      <c r="CC21" s="293">
        <v>352084</v>
      </c>
      <c r="CD21" s="294"/>
      <c r="CE21" s="295"/>
      <c r="CF21" s="296" t="s">
        <v>759</v>
      </c>
      <c r="CG21" s="297"/>
      <c r="CH21" s="297"/>
      <c r="CI21" s="297"/>
      <c r="CJ21" s="297"/>
      <c r="CK21" s="297"/>
      <c r="CL21" s="297"/>
      <c r="CM21" s="297"/>
      <c r="CN21" s="297"/>
      <c r="CO21" s="297"/>
      <c r="CP21" s="321"/>
      <c r="CQ21" s="298">
        <v>420</v>
      </c>
      <c r="CR21" s="299"/>
      <c r="CS21" s="299"/>
      <c r="CT21" s="300"/>
      <c r="CU21" s="299"/>
      <c r="CV21" s="301"/>
    </row>
    <row r="22" spans="1:100" ht="13.5" customHeight="1" x14ac:dyDescent="0.2">
      <c r="A22" s="293">
        <v>351008</v>
      </c>
      <c r="B22" s="294"/>
      <c r="C22" s="295"/>
      <c r="D22" s="296" t="s">
        <v>765</v>
      </c>
      <c r="E22" s="297"/>
      <c r="F22" s="297"/>
      <c r="G22" s="297"/>
      <c r="H22" s="297"/>
      <c r="I22" s="297"/>
      <c r="J22" s="297"/>
      <c r="K22" s="297"/>
      <c r="L22" s="297"/>
      <c r="M22" s="297"/>
      <c r="N22" s="321"/>
      <c r="O22" s="298">
        <v>20</v>
      </c>
      <c r="P22" s="299"/>
      <c r="Q22" s="299"/>
      <c r="R22" s="300"/>
      <c r="S22" s="299"/>
      <c r="T22" s="301"/>
      <c r="U22" s="293">
        <v>351053</v>
      </c>
      <c r="V22" s="294"/>
      <c r="W22" s="295"/>
      <c r="X22" s="296" t="s">
        <v>761</v>
      </c>
      <c r="Y22" s="297"/>
      <c r="Z22" s="297"/>
      <c r="AA22" s="297"/>
      <c r="AB22" s="297"/>
      <c r="AC22" s="297"/>
      <c r="AD22" s="297"/>
      <c r="AE22" s="297"/>
      <c r="AF22" s="297"/>
      <c r="AG22" s="297"/>
      <c r="AH22" s="321"/>
      <c r="AI22" s="298">
        <v>350</v>
      </c>
      <c r="AJ22" s="299"/>
      <c r="AK22" s="299"/>
      <c r="AL22" s="300"/>
      <c r="AM22" s="299"/>
      <c r="AN22" s="301"/>
      <c r="AO22" s="293">
        <v>352009</v>
      </c>
      <c r="AP22" s="294"/>
      <c r="AQ22" s="295"/>
      <c r="AR22" s="296" t="s">
        <v>762</v>
      </c>
      <c r="AS22" s="297"/>
      <c r="AT22" s="297"/>
      <c r="AU22" s="297"/>
      <c r="AV22" s="297"/>
      <c r="AW22" s="297"/>
      <c r="AX22" s="297"/>
      <c r="AY22" s="297"/>
      <c r="AZ22" s="297"/>
      <c r="BA22" s="297"/>
      <c r="BB22" s="321"/>
      <c r="BC22" s="298">
        <v>160</v>
      </c>
      <c r="BD22" s="299"/>
      <c r="BE22" s="299"/>
      <c r="BF22" s="300"/>
      <c r="BG22" s="299"/>
      <c r="BH22" s="301"/>
      <c r="BI22" s="293">
        <v>352048</v>
      </c>
      <c r="BJ22" s="294"/>
      <c r="BK22" s="295"/>
      <c r="BL22" s="296" t="s">
        <v>763</v>
      </c>
      <c r="BM22" s="297"/>
      <c r="BN22" s="297"/>
      <c r="BO22" s="297"/>
      <c r="BP22" s="297"/>
      <c r="BQ22" s="297"/>
      <c r="BR22" s="297"/>
      <c r="BS22" s="297"/>
      <c r="BT22" s="297"/>
      <c r="BU22" s="297"/>
      <c r="BV22" s="321"/>
      <c r="BW22" s="298">
        <v>180</v>
      </c>
      <c r="BX22" s="299"/>
      <c r="BY22" s="299"/>
      <c r="BZ22" s="300"/>
      <c r="CA22" s="299"/>
      <c r="CB22" s="301"/>
      <c r="CC22" s="293">
        <v>352085</v>
      </c>
      <c r="CD22" s="294"/>
      <c r="CE22" s="295"/>
      <c r="CF22" s="296" t="s">
        <v>764</v>
      </c>
      <c r="CG22" s="297"/>
      <c r="CH22" s="297"/>
      <c r="CI22" s="297"/>
      <c r="CJ22" s="297"/>
      <c r="CK22" s="297"/>
      <c r="CL22" s="297"/>
      <c r="CM22" s="297"/>
      <c r="CN22" s="297"/>
      <c r="CO22" s="297"/>
      <c r="CP22" s="321"/>
      <c r="CQ22" s="298">
        <v>463</v>
      </c>
      <c r="CR22" s="299"/>
      <c r="CS22" s="299"/>
      <c r="CT22" s="300"/>
      <c r="CU22" s="299"/>
      <c r="CV22" s="301"/>
    </row>
    <row r="23" spans="1:100" ht="13.5" customHeight="1" x14ac:dyDescent="0.2">
      <c r="A23" s="293">
        <v>351009</v>
      </c>
      <c r="B23" s="294"/>
      <c r="C23" s="295"/>
      <c r="D23" s="296" t="s">
        <v>770</v>
      </c>
      <c r="E23" s="297"/>
      <c r="F23" s="297"/>
      <c r="G23" s="297"/>
      <c r="H23" s="297"/>
      <c r="I23" s="297"/>
      <c r="J23" s="297"/>
      <c r="K23" s="297"/>
      <c r="L23" s="297"/>
      <c r="M23" s="297"/>
      <c r="N23" s="321"/>
      <c r="O23" s="298">
        <v>80</v>
      </c>
      <c r="P23" s="299"/>
      <c r="Q23" s="299"/>
      <c r="R23" s="300"/>
      <c r="S23" s="299"/>
      <c r="T23" s="301"/>
      <c r="U23" s="376" t="s">
        <v>766</v>
      </c>
      <c r="V23" s="377"/>
      <c r="W23" s="377"/>
      <c r="X23" s="377"/>
      <c r="Y23" s="377"/>
      <c r="Z23" s="377"/>
      <c r="AA23" s="377"/>
      <c r="AB23" s="377"/>
      <c r="AC23" s="377"/>
      <c r="AD23" s="377"/>
      <c r="AE23" s="377"/>
      <c r="AF23" s="377"/>
      <c r="AG23" s="377"/>
      <c r="AH23" s="378"/>
      <c r="AI23" s="356">
        <f>SUM(AI14:AI22)</f>
        <v>2705</v>
      </c>
      <c r="AJ23" s="357"/>
      <c r="AK23" s="358"/>
      <c r="AL23" s="359" t="str">
        <f>IF(COUNTA(AL14:AL22)=0,"",SUMIF(AL14:AL22,"●",AI14:AI22)+SUM(AL14:AL22))</f>
        <v/>
      </c>
      <c r="AM23" s="357"/>
      <c r="AN23" s="358"/>
      <c r="AO23" s="376" t="s">
        <v>767</v>
      </c>
      <c r="AP23" s="377"/>
      <c r="AQ23" s="377"/>
      <c r="AR23" s="377"/>
      <c r="AS23" s="377"/>
      <c r="AT23" s="377"/>
      <c r="AU23" s="377"/>
      <c r="AV23" s="377"/>
      <c r="AW23" s="377"/>
      <c r="AX23" s="377"/>
      <c r="AY23" s="377"/>
      <c r="AZ23" s="377"/>
      <c r="BA23" s="377"/>
      <c r="BB23" s="378"/>
      <c r="BC23" s="356">
        <f>SUM(BC14:BC22)</f>
        <v>3797</v>
      </c>
      <c r="BD23" s="357"/>
      <c r="BE23" s="358"/>
      <c r="BF23" s="359" t="str">
        <f>IF(COUNTA(BF14:BF22)=0,"",SUMIF(BF14:BF22,"●",BC14:BC22)+SUM(BF14:BF22))</f>
        <v/>
      </c>
      <c r="BG23" s="357"/>
      <c r="BH23" s="358"/>
      <c r="BI23" s="376" t="s">
        <v>768</v>
      </c>
      <c r="BJ23" s="377"/>
      <c r="BK23" s="377"/>
      <c r="BL23" s="377"/>
      <c r="BM23" s="377"/>
      <c r="BN23" s="377"/>
      <c r="BO23" s="377"/>
      <c r="BP23" s="377"/>
      <c r="BQ23" s="377"/>
      <c r="BR23" s="377"/>
      <c r="BS23" s="377"/>
      <c r="BT23" s="377"/>
      <c r="BU23" s="377"/>
      <c r="BV23" s="378"/>
      <c r="BW23" s="356">
        <f>SUM(BW19:BW22)</f>
        <v>1013</v>
      </c>
      <c r="BX23" s="357"/>
      <c r="BY23" s="358"/>
      <c r="BZ23" s="359" t="str">
        <f>IF(COUNTA(BZ19:BZ22)=0,"",SUMIF(BZ19:BZ22,"●",BW19:BW22)+SUM(BZ19:BZ22))</f>
        <v/>
      </c>
      <c r="CA23" s="357"/>
      <c r="CB23" s="358"/>
      <c r="CC23" s="376" t="s">
        <v>769</v>
      </c>
      <c r="CD23" s="377"/>
      <c r="CE23" s="377"/>
      <c r="CF23" s="377"/>
      <c r="CG23" s="377"/>
      <c r="CH23" s="377"/>
      <c r="CI23" s="377"/>
      <c r="CJ23" s="377"/>
      <c r="CK23" s="377"/>
      <c r="CL23" s="377"/>
      <c r="CM23" s="377"/>
      <c r="CN23" s="377"/>
      <c r="CO23" s="377"/>
      <c r="CP23" s="378"/>
      <c r="CQ23" s="356">
        <f>SUM(CQ14:CQ22)</f>
        <v>4158</v>
      </c>
      <c r="CR23" s="357"/>
      <c r="CS23" s="358"/>
      <c r="CT23" s="359" t="str">
        <f>IF(COUNTA(CT14:CT22)=0,"",SUMIF(CT14:CT22,"●",CQ14:CQ22)+SUM(CT14:CT22))</f>
        <v/>
      </c>
      <c r="CU23" s="357"/>
      <c r="CV23" s="358"/>
    </row>
    <row r="24" spans="1:100" ht="13.5" customHeight="1" x14ac:dyDescent="0.2">
      <c r="A24" s="293">
        <v>351010</v>
      </c>
      <c r="B24" s="294"/>
      <c r="C24" s="295"/>
      <c r="D24" s="296" t="s">
        <v>775</v>
      </c>
      <c r="E24" s="297"/>
      <c r="F24" s="297"/>
      <c r="G24" s="297"/>
      <c r="H24" s="297"/>
      <c r="I24" s="297"/>
      <c r="J24" s="297"/>
      <c r="K24" s="297"/>
      <c r="L24" s="297"/>
      <c r="M24" s="297"/>
      <c r="N24" s="321"/>
      <c r="O24" s="298">
        <v>293</v>
      </c>
      <c r="P24" s="299"/>
      <c r="Q24" s="299"/>
      <c r="R24" s="300"/>
      <c r="S24" s="299"/>
      <c r="T24" s="301"/>
      <c r="U24" s="293">
        <v>351055</v>
      </c>
      <c r="V24" s="294"/>
      <c r="W24" s="295"/>
      <c r="X24" s="296" t="s">
        <v>771</v>
      </c>
      <c r="Y24" s="297"/>
      <c r="Z24" s="297"/>
      <c r="AA24" s="297"/>
      <c r="AB24" s="297"/>
      <c r="AC24" s="297"/>
      <c r="AD24" s="297"/>
      <c r="AE24" s="297"/>
      <c r="AF24" s="297"/>
      <c r="AG24" s="297"/>
      <c r="AH24" s="321"/>
      <c r="AI24" s="298">
        <v>150</v>
      </c>
      <c r="AJ24" s="299"/>
      <c r="AK24" s="299"/>
      <c r="AL24" s="300"/>
      <c r="AM24" s="299"/>
      <c r="AN24" s="301"/>
      <c r="AO24" s="293">
        <v>352010</v>
      </c>
      <c r="AP24" s="294"/>
      <c r="AQ24" s="295"/>
      <c r="AR24" s="296" t="s">
        <v>772</v>
      </c>
      <c r="AS24" s="297"/>
      <c r="AT24" s="297"/>
      <c r="AU24" s="297"/>
      <c r="AV24" s="297"/>
      <c r="AW24" s="297"/>
      <c r="AX24" s="297"/>
      <c r="AY24" s="297"/>
      <c r="AZ24" s="297"/>
      <c r="BA24" s="297"/>
      <c r="BB24" s="321"/>
      <c r="BC24" s="298">
        <v>630</v>
      </c>
      <c r="BD24" s="299"/>
      <c r="BE24" s="299"/>
      <c r="BF24" s="300"/>
      <c r="BG24" s="299"/>
      <c r="BH24" s="301"/>
      <c r="BI24" s="293">
        <v>352049</v>
      </c>
      <c r="BJ24" s="294"/>
      <c r="BK24" s="295"/>
      <c r="BL24" s="296" t="s">
        <v>773</v>
      </c>
      <c r="BM24" s="297"/>
      <c r="BN24" s="297"/>
      <c r="BO24" s="297"/>
      <c r="BP24" s="297"/>
      <c r="BQ24" s="297"/>
      <c r="BR24" s="297"/>
      <c r="BS24" s="297"/>
      <c r="BT24" s="297"/>
      <c r="BU24" s="297"/>
      <c r="BV24" s="321"/>
      <c r="BW24" s="298">
        <v>1149</v>
      </c>
      <c r="BX24" s="299"/>
      <c r="BY24" s="299"/>
      <c r="BZ24" s="300"/>
      <c r="CA24" s="299"/>
      <c r="CB24" s="301"/>
      <c r="CC24" s="293">
        <v>352086</v>
      </c>
      <c r="CD24" s="294"/>
      <c r="CE24" s="295"/>
      <c r="CF24" s="296" t="s">
        <v>774</v>
      </c>
      <c r="CG24" s="297"/>
      <c r="CH24" s="297"/>
      <c r="CI24" s="297"/>
      <c r="CJ24" s="297"/>
      <c r="CK24" s="297"/>
      <c r="CL24" s="297"/>
      <c r="CM24" s="297"/>
      <c r="CN24" s="297"/>
      <c r="CO24" s="297"/>
      <c r="CP24" s="321"/>
      <c r="CQ24" s="298">
        <v>550</v>
      </c>
      <c r="CR24" s="299"/>
      <c r="CS24" s="299"/>
      <c r="CT24" s="300"/>
      <c r="CU24" s="299"/>
      <c r="CV24" s="301"/>
    </row>
    <row r="25" spans="1:100" ht="13.5" customHeight="1" x14ac:dyDescent="0.2">
      <c r="A25" s="293">
        <v>351087</v>
      </c>
      <c r="B25" s="294"/>
      <c r="C25" s="295"/>
      <c r="D25" s="296" t="s">
        <v>780</v>
      </c>
      <c r="E25" s="297"/>
      <c r="F25" s="297"/>
      <c r="G25" s="297"/>
      <c r="H25" s="297"/>
      <c r="I25" s="297"/>
      <c r="J25" s="297"/>
      <c r="K25" s="297"/>
      <c r="L25" s="297"/>
      <c r="M25" s="297"/>
      <c r="N25" s="321"/>
      <c r="O25" s="298">
        <v>280</v>
      </c>
      <c r="P25" s="299"/>
      <c r="Q25" s="299"/>
      <c r="R25" s="300"/>
      <c r="S25" s="299"/>
      <c r="T25" s="301"/>
      <c r="U25" s="293">
        <v>351056</v>
      </c>
      <c r="V25" s="294"/>
      <c r="W25" s="295"/>
      <c r="X25" s="296" t="s">
        <v>776</v>
      </c>
      <c r="Y25" s="297"/>
      <c r="Z25" s="297"/>
      <c r="AA25" s="297"/>
      <c r="AB25" s="297"/>
      <c r="AC25" s="297"/>
      <c r="AD25" s="297"/>
      <c r="AE25" s="297"/>
      <c r="AF25" s="297"/>
      <c r="AG25" s="297"/>
      <c r="AH25" s="321"/>
      <c r="AI25" s="298">
        <v>900</v>
      </c>
      <c r="AJ25" s="299"/>
      <c r="AK25" s="299"/>
      <c r="AL25" s="300"/>
      <c r="AM25" s="299"/>
      <c r="AN25" s="301"/>
      <c r="AO25" s="293">
        <v>352097</v>
      </c>
      <c r="AP25" s="294"/>
      <c r="AQ25" s="295"/>
      <c r="AR25" s="296" t="s">
        <v>777</v>
      </c>
      <c r="AS25" s="297"/>
      <c r="AT25" s="297"/>
      <c r="AU25" s="297"/>
      <c r="AV25" s="297"/>
      <c r="AW25" s="297"/>
      <c r="AX25" s="297"/>
      <c r="AY25" s="297"/>
      <c r="AZ25" s="297"/>
      <c r="BA25" s="297"/>
      <c r="BB25" s="321"/>
      <c r="BC25" s="298">
        <v>720</v>
      </c>
      <c r="BD25" s="299"/>
      <c r="BE25" s="299"/>
      <c r="BF25" s="300"/>
      <c r="BG25" s="299"/>
      <c r="BH25" s="301"/>
      <c r="BI25" s="293">
        <v>352050</v>
      </c>
      <c r="BJ25" s="294"/>
      <c r="BK25" s="295"/>
      <c r="BL25" s="296" t="s">
        <v>778</v>
      </c>
      <c r="BM25" s="297"/>
      <c r="BN25" s="297"/>
      <c r="BO25" s="297"/>
      <c r="BP25" s="297"/>
      <c r="BQ25" s="297"/>
      <c r="BR25" s="297"/>
      <c r="BS25" s="297"/>
      <c r="BT25" s="297"/>
      <c r="BU25" s="297"/>
      <c r="BV25" s="321"/>
      <c r="BW25" s="298">
        <v>1000</v>
      </c>
      <c r="BX25" s="299"/>
      <c r="BY25" s="299"/>
      <c r="BZ25" s="300"/>
      <c r="CA25" s="299"/>
      <c r="CB25" s="301"/>
      <c r="CC25" s="293">
        <v>352099</v>
      </c>
      <c r="CD25" s="294"/>
      <c r="CE25" s="295"/>
      <c r="CF25" s="296" t="s">
        <v>779</v>
      </c>
      <c r="CG25" s="297"/>
      <c r="CH25" s="297"/>
      <c r="CI25" s="297"/>
      <c r="CJ25" s="297"/>
      <c r="CK25" s="297"/>
      <c r="CL25" s="297"/>
      <c r="CM25" s="297"/>
      <c r="CN25" s="297"/>
      <c r="CO25" s="297"/>
      <c r="CP25" s="321"/>
      <c r="CQ25" s="298">
        <v>400</v>
      </c>
      <c r="CR25" s="299"/>
      <c r="CS25" s="299"/>
      <c r="CT25" s="300"/>
      <c r="CU25" s="299"/>
      <c r="CV25" s="301"/>
    </row>
    <row r="26" spans="1:100" ht="13.5" customHeight="1" x14ac:dyDescent="0.2">
      <c r="A26" s="293">
        <v>351011</v>
      </c>
      <c r="B26" s="294"/>
      <c r="C26" s="295"/>
      <c r="D26" s="296" t="s">
        <v>785</v>
      </c>
      <c r="E26" s="297"/>
      <c r="F26" s="297"/>
      <c r="G26" s="297"/>
      <c r="H26" s="297"/>
      <c r="I26" s="297"/>
      <c r="J26" s="297"/>
      <c r="K26" s="297"/>
      <c r="L26" s="297"/>
      <c r="M26" s="297"/>
      <c r="N26" s="321"/>
      <c r="O26" s="298">
        <v>230</v>
      </c>
      <c r="P26" s="299"/>
      <c r="Q26" s="299"/>
      <c r="R26" s="300"/>
      <c r="S26" s="299"/>
      <c r="T26" s="301"/>
      <c r="U26" s="293">
        <v>351057</v>
      </c>
      <c r="V26" s="294"/>
      <c r="W26" s="295"/>
      <c r="X26" s="296" t="s">
        <v>781</v>
      </c>
      <c r="Y26" s="297"/>
      <c r="Z26" s="297"/>
      <c r="AA26" s="297"/>
      <c r="AB26" s="297"/>
      <c r="AC26" s="297"/>
      <c r="AD26" s="297"/>
      <c r="AE26" s="297"/>
      <c r="AF26" s="297"/>
      <c r="AG26" s="297"/>
      <c r="AH26" s="321"/>
      <c r="AI26" s="298">
        <v>540</v>
      </c>
      <c r="AJ26" s="299"/>
      <c r="AK26" s="299"/>
      <c r="AL26" s="300"/>
      <c r="AM26" s="299"/>
      <c r="AN26" s="301"/>
      <c r="AO26" s="293">
        <v>352011</v>
      </c>
      <c r="AP26" s="294"/>
      <c r="AQ26" s="295"/>
      <c r="AR26" s="296" t="s">
        <v>782</v>
      </c>
      <c r="AS26" s="297"/>
      <c r="AT26" s="297"/>
      <c r="AU26" s="297"/>
      <c r="AV26" s="297"/>
      <c r="AW26" s="297"/>
      <c r="AX26" s="297"/>
      <c r="AY26" s="297"/>
      <c r="AZ26" s="297"/>
      <c r="BA26" s="297"/>
      <c r="BB26" s="321"/>
      <c r="BC26" s="298">
        <v>1630</v>
      </c>
      <c r="BD26" s="299"/>
      <c r="BE26" s="299"/>
      <c r="BF26" s="300"/>
      <c r="BG26" s="299"/>
      <c r="BH26" s="301"/>
      <c r="BI26" s="293">
        <v>352051</v>
      </c>
      <c r="BJ26" s="294"/>
      <c r="BK26" s="295"/>
      <c r="BL26" s="296" t="s">
        <v>783</v>
      </c>
      <c r="BM26" s="297"/>
      <c r="BN26" s="297"/>
      <c r="BO26" s="297"/>
      <c r="BP26" s="297"/>
      <c r="BQ26" s="297"/>
      <c r="BR26" s="297"/>
      <c r="BS26" s="297"/>
      <c r="BT26" s="297"/>
      <c r="BU26" s="297"/>
      <c r="BV26" s="321"/>
      <c r="BW26" s="298">
        <v>400</v>
      </c>
      <c r="BX26" s="299"/>
      <c r="BY26" s="299"/>
      <c r="BZ26" s="300"/>
      <c r="CA26" s="299"/>
      <c r="CB26" s="301"/>
      <c r="CC26" s="293">
        <v>352087</v>
      </c>
      <c r="CD26" s="294"/>
      <c r="CE26" s="295"/>
      <c r="CF26" s="296" t="s">
        <v>784</v>
      </c>
      <c r="CG26" s="297"/>
      <c r="CH26" s="297"/>
      <c r="CI26" s="297"/>
      <c r="CJ26" s="297"/>
      <c r="CK26" s="297"/>
      <c r="CL26" s="297"/>
      <c r="CM26" s="297"/>
      <c r="CN26" s="297"/>
      <c r="CO26" s="297"/>
      <c r="CP26" s="321"/>
      <c r="CQ26" s="298">
        <v>73</v>
      </c>
      <c r="CR26" s="299"/>
      <c r="CS26" s="299"/>
      <c r="CT26" s="300"/>
      <c r="CU26" s="299"/>
      <c r="CV26" s="301"/>
    </row>
    <row r="27" spans="1:100" ht="13.5" customHeight="1" x14ac:dyDescent="0.2">
      <c r="A27" s="293">
        <v>351012</v>
      </c>
      <c r="B27" s="294"/>
      <c r="C27" s="295"/>
      <c r="D27" s="296" t="s">
        <v>790</v>
      </c>
      <c r="E27" s="297"/>
      <c r="F27" s="297"/>
      <c r="G27" s="297"/>
      <c r="H27" s="297"/>
      <c r="I27" s="297"/>
      <c r="J27" s="297"/>
      <c r="K27" s="297"/>
      <c r="L27" s="297"/>
      <c r="M27" s="297"/>
      <c r="N27" s="321"/>
      <c r="O27" s="298">
        <v>110</v>
      </c>
      <c r="P27" s="299"/>
      <c r="Q27" s="299"/>
      <c r="R27" s="300"/>
      <c r="S27" s="299"/>
      <c r="T27" s="301"/>
      <c r="U27" s="293">
        <v>351058</v>
      </c>
      <c r="V27" s="294"/>
      <c r="W27" s="295"/>
      <c r="X27" s="296" t="s">
        <v>786</v>
      </c>
      <c r="Y27" s="297"/>
      <c r="Z27" s="297"/>
      <c r="AA27" s="297"/>
      <c r="AB27" s="297"/>
      <c r="AC27" s="297"/>
      <c r="AD27" s="297"/>
      <c r="AE27" s="297"/>
      <c r="AF27" s="297"/>
      <c r="AG27" s="297"/>
      <c r="AH27" s="321"/>
      <c r="AI27" s="298">
        <v>385</v>
      </c>
      <c r="AJ27" s="299"/>
      <c r="AK27" s="299"/>
      <c r="AL27" s="300"/>
      <c r="AM27" s="299"/>
      <c r="AN27" s="301"/>
      <c r="AO27" s="293">
        <v>352012</v>
      </c>
      <c r="AP27" s="294"/>
      <c r="AQ27" s="295"/>
      <c r="AR27" s="296" t="s">
        <v>787</v>
      </c>
      <c r="AS27" s="297"/>
      <c r="AT27" s="297"/>
      <c r="AU27" s="297"/>
      <c r="AV27" s="297"/>
      <c r="AW27" s="297"/>
      <c r="AX27" s="297"/>
      <c r="AY27" s="297"/>
      <c r="AZ27" s="297"/>
      <c r="BA27" s="297"/>
      <c r="BB27" s="321"/>
      <c r="BC27" s="298">
        <v>680</v>
      </c>
      <c r="BD27" s="299"/>
      <c r="BE27" s="299"/>
      <c r="BF27" s="300"/>
      <c r="BG27" s="299"/>
      <c r="BH27" s="301"/>
      <c r="BI27" s="293">
        <v>352052</v>
      </c>
      <c r="BJ27" s="294"/>
      <c r="BK27" s="295"/>
      <c r="BL27" s="296" t="s">
        <v>788</v>
      </c>
      <c r="BM27" s="297"/>
      <c r="BN27" s="297"/>
      <c r="BO27" s="297"/>
      <c r="BP27" s="297"/>
      <c r="BQ27" s="297"/>
      <c r="BR27" s="297"/>
      <c r="BS27" s="297"/>
      <c r="BT27" s="297"/>
      <c r="BU27" s="297"/>
      <c r="BV27" s="321"/>
      <c r="BW27" s="298">
        <v>100</v>
      </c>
      <c r="BX27" s="299"/>
      <c r="BY27" s="299"/>
      <c r="BZ27" s="300"/>
      <c r="CA27" s="299"/>
      <c r="CB27" s="301"/>
      <c r="CC27" s="293">
        <v>352088</v>
      </c>
      <c r="CD27" s="294"/>
      <c r="CE27" s="295"/>
      <c r="CF27" s="296" t="s">
        <v>789</v>
      </c>
      <c r="CG27" s="297"/>
      <c r="CH27" s="297"/>
      <c r="CI27" s="297"/>
      <c r="CJ27" s="297"/>
      <c r="CK27" s="297"/>
      <c r="CL27" s="297"/>
      <c r="CM27" s="297"/>
      <c r="CN27" s="297"/>
      <c r="CO27" s="297"/>
      <c r="CP27" s="321"/>
      <c r="CQ27" s="298">
        <v>560</v>
      </c>
      <c r="CR27" s="299"/>
      <c r="CS27" s="299"/>
      <c r="CT27" s="300"/>
      <c r="CU27" s="299"/>
      <c r="CV27" s="301"/>
    </row>
    <row r="28" spans="1:100" ht="13.5" customHeight="1" x14ac:dyDescent="0.2">
      <c r="A28" s="293">
        <v>351013</v>
      </c>
      <c r="B28" s="294"/>
      <c r="C28" s="295"/>
      <c r="D28" s="296" t="s">
        <v>795</v>
      </c>
      <c r="E28" s="297"/>
      <c r="F28" s="297"/>
      <c r="G28" s="297"/>
      <c r="H28" s="297"/>
      <c r="I28" s="297"/>
      <c r="J28" s="297"/>
      <c r="K28" s="297"/>
      <c r="L28" s="297"/>
      <c r="M28" s="297"/>
      <c r="N28" s="321"/>
      <c r="O28" s="298">
        <v>800</v>
      </c>
      <c r="P28" s="299"/>
      <c r="Q28" s="299"/>
      <c r="R28" s="300"/>
      <c r="S28" s="299"/>
      <c r="T28" s="301"/>
      <c r="U28" s="293">
        <v>351059</v>
      </c>
      <c r="V28" s="294"/>
      <c r="W28" s="295"/>
      <c r="X28" s="296" t="s">
        <v>791</v>
      </c>
      <c r="Y28" s="297"/>
      <c r="Z28" s="297"/>
      <c r="AA28" s="297"/>
      <c r="AB28" s="297"/>
      <c r="AC28" s="297"/>
      <c r="AD28" s="297"/>
      <c r="AE28" s="297"/>
      <c r="AF28" s="297"/>
      <c r="AG28" s="297"/>
      <c r="AH28" s="321"/>
      <c r="AI28" s="298">
        <v>688</v>
      </c>
      <c r="AJ28" s="299"/>
      <c r="AK28" s="299"/>
      <c r="AL28" s="300"/>
      <c r="AM28" s="299"/>
      <c r="AN28" s="301"/>
      <c r="AO28" s="293">
        <v>352013</v>
      </c>
      <c r="AP28" s="294"/>
      <c r="AQ28" s="295"/>
      <c r="AR28" s="296" t="s">
        <v>792</v>
      </c>
      <c r="AS28" s="297"/>
      <c r="AT28" s="297"/>
      <c r="AU28" s="297"/>
      <c r="AV28" s="297"/>
      <c r="AW28" s="297"/>
      <c r="AX28" s="297"/>
      <c r="AY28" s="297"/>
      <c r="AZ28" s="297"/>
      <c r="BA28" s="297"/>
      <c r="BB28" s="321"/>
      <c r="BC28" s="298">
        <v>330</v>
      </c>
      <c r="BD28" s="299"/>
      <c r="BE28" s="299"/>
      <c r="BF28" s="300"/>
      <c r="BG28" s="299"/>
      <c r="BH28" s="301"/>
      <c r="BI28" s="293">
        <v>352053</v>
      </c>
      <c r="BJ28" s="294"/>
      <c r="BK28" s="295"/>
      <c r="BL28" s="296" t="s">
        <v>793</v>
      </c>
      <c r="BM28" s="297"/>
      <c r="BN28" s="297"/>
      <c r="BO28" s="297"/>
      <c r="BP28" s="297"/>
      <c r="BQ28" s="297"/>
      <c r="BR28" s="297"/>
      <c r="BS28" s="297"/>
      <c r="BT28" s="297"/>
      <c r="BU28" s="297"/>
      <c r="BV28" s="321"/>
      <c r="BW28" s="298">
        <v>881</v>
      </c>
      <c r="BX28" s="299"/>
      <c r="BY28" s="299"/>
      <c r="BZ28" s="300"/>
      <c r="CA28" s="299"/>
      <c r="CB28" s="301"/>
      <c r="CC28" s="293">
        <v>352089</v>
      </c>
      <c r="CD28" s="294"/>
      <c r="CE28" s="295"/>
      <c r="CF28" s="296" t="s">
        <v>794</v>
      </c>
      <c r="CG28" s="297"/>
      <c r="CH28" s="297"/>
      <c r="CI28" s="297"/>
      <c r="CJ28" s="297"/>
      <c r="CK28" s="297"/>
      <c r="CL28" s="297"/>
      <c r="CM28" s="297"/>
      <c r="CN28" s="297"/>
      <c r="CO28" s="297"/>
      <c r="CP28" s="321"/>
      <c r="CQ28" s="298">
        <v>490</v>
      </c>
      <c r="CR28" s="299"/>
      <c r="CS28" s="299"/>
      <c r="CT28" s="300"/>
      <c r="CU28" s="299"/>
      <c r="CV28" s="301"/>
    </row>
    <row r="29" spans="1:100" ht="13.5" customHeight="1" x14ac:dyDescent="0.2">
      <c r="A29" s="293">
        <v>351015</v>
      </c>
      <c r="B29" s="294"/>
      <c r="C29" s="295"/>
      <c r="D29" s="296" t="s">
        <v>800</v>
      </c>
      <c r="E29" s="297"/>
      <c r="F29" s="297"/>
      <c r="G29" s="297"/>
      <c r="H29" s="297"/>
      <c r="I29" s="297"/>
      <c r="J29" s="297"/>
      <c r="K29" s="297"/>
      <c r="L29" s="297"/>
      <c r="M29" s="297"/>
      <c r="N29" s="321"/>
      <c r="O29" s="298">
        <v>500</v>
      </c>
      <c r="P29" s="299"/>
      <c r="Q29" s="299"/>
      <c r="R29" s="300"/>
      <c r="S29" s="299"/>
      <c r="T29" s="301"/>
      <c r="U29" s="293">
        <v>351060</v>
      </c>
      <c r="V29" s="294"/>
      <c r="W29" s="295"/>
      <c r="X29" s="296" t="s">
        <v>796</v>
      </c>
      <c r="Y29" s="297"/>
      <c r="Z29" s="297"/>
      <c r="AA29" s="297"/>
      <c r="AB29" s="297"/>
      <c r="AC29" s="297"/>
      <c r="AD29" s="297"/>
      <c r="AE29" s="297"/>
      <c r="AF29" s="297"/>
      <c r="AG29" s="297"/>
      <c r="AH29" s="321"/>
      <c r="AI29" s="298">
        <v>220</v>
      </c>
      <c r="AJ29" s="299"/>
      <c r="AK29" s="299"/>
      <c r="AL29" s="300"/>
      <c r="AM29" s="299"/>
      <c r="AN29" s="301"/>
      <c r="AO29" s="293">
        <v>352014</v>
      </c>
      <c r="AP29" s="294"/>
      <c r="AQ29" s="295"/>
      <c r="AR29" s="296" t="s">
        <v>797</v>
      </c>
      <c r="AS29" s="297"/>
      <c r="AT29" s="297"/>
      <c r="AU29" s="297"/>
      <c r="AV29" s="297"/>
      <c r="AW29" s="297"/>
      <c r="AX29" s="297"/>
      <c r="AY29" s="297"/>
      <c r="AZ29" s="297"/>
      <c r="BA29" s="297"/>
      <c r="BB29" s="321"/>
      <c r="BC29" s="298">
        <v>130</v>
      </c>
      <c r="BD29" s="299"/>
      <c r="BE29" s="299"/>
      <c r="BF29" s="300"/>
      <c r="BG29" s="299"/>
      <c r="BH29" s="301"/>
      <c r="BI29" s="293">
        <v>352054</v>
      </c>
      <c r="BJ29" s="294"/>
      <c r="BK29" s="295"/>
      <c r="BL29" s="296" t="s">
        <v>798</v>
      </c>
      <c r="BM29" s="297"/>
      <c r="BN29" s="297"/>
      <c r="BO29" s="297"/>
      <c r="BP29" s="297"/>
      <c r="BQ29" s="297"/>
      <c r="BR29" s="297"/>
      <c r="BS29" s="297"/>
      <c r="BT29" s="297"/>
      <c r="BU29" s="297"/>
      <c r="BV29" s="321"/>
      <c r="BW29" s="298">
        <v>480</v>
      </c>
      <c r="BX29" s="299"/>
      <c r="BY29" s="299"/>
      <c r="BZ29" s="300"/>
      <c r="CA29" s="299"/>
      <c r="CB29" s="301"/>
      <c r="CC29" s="293">
        <v>352090</v>
      </c>
      <c r="CD29" s="294"/>
      <c r="CE29" s="295"/>
      <c r="CF29" s="296" t="s">
        <v>799</v>
      </c>
      <c r="CG29" s="297"/>
      <c r="CH29" s="297"/>
      <c r="CI29" s="297"/>
      <c r="CJ29" s="297"/>
      <c r="CK29" s="297"/>
      <c r="CL29" s="297"/>
      <c r="CM29" s="297"/>
      <c r="CN29" s="297"/>
      <c r="CO29" s="297"/>
      <c r="CP29" s="321"/>
      <c r="CQ29" s="298">
        <v>160</v>
      </c>
      <c r="CR29" s="299"/>
      <c r="CS29" s="299"/>
      <c r="CT29" s="300"/>
      <c r="CU29" s="299"/>
      <c r="CV29" s="301"/>
    </row>
    <row r="30" spans="1:100" ht="13.5" customHeight="1" x14ac:dyDescent="0.2">
      <c r="A30" s="293">
        <v>351016</v>
      </c>
      <c r="B30" s="294"/>
      <c r="C30" s="295"/>
      <c r="D30" s="296" t="s">
        <v>805</v>
      </c>
      <c r="E30" s="297"/>
      <c r="F30" s="297"/>
      <c r="G30" s="297"/>
      <c r="H30" s="297"/>
      <c r="I30" s="297"/>
      <c r="J30" s="297"/>
      <c r="K30" s="297"/>
      <c r="L30" s="297"/>
      <c r="M30" s="297"/>
      <c r="N30" s="321"/>
      <c r="O30" s="298">
        <v>180</v>
      </c>
      <c r="P30" s="299"/>
      <c r="Q30" s="299"/>
      <c r="R30" s="300"/>
      <c r="S30" s="299"/>
      <c r="T30" s="301"/>
      <c r="U30" s="293">
        <v>351061</v>
      </c>
      <c r="V30" s="294"/>
      <c r="W30" s="295"/>
      <c r="X30" s="296" t="s">
        <v>801</v>
      </c>
      <c r="Y30" s="297"/>
      <c r="Z30" s="297"/>
      <c r="AA30" s="297"/>
      <c r="AB30" s="297"/>
      <c r="AC30" s="297"/>
      <c r="AD30" s="297"/>
      <c r="AE30" s="297"/>
      <c r="AF30" s="297"/>
      <c r="AG30" s="297"/>
      <c r="AH30" s="321"/>
      <c r="AI30" s="298">
        <v>300</v>
      </c>
      <c r="AJ30" s="299"/>
      <c r="AK30" s="299"/>
      <c r="AL30" s="300"/>
      <c r="AM30" s="299"/>
      <c r="AN30" s="301"/>
      <c r="AO30" s="293">
        <v>352015</v>
      </c>
      <c r="AP30" s="294"/>
      <c r="AQ30" s="295"/>
      <c r="AR30" s="296" t="s">
        <v>802</v>
      </c>
      <c r="AS30" s="297"/>
      <c r="AT30" s="297"/>
      <c r="AU30" s="297"/>
      <c r="AV30" s="297"/>
      <c r="AW30" s="297"/>
      <c r="AX30" s="297"/>
      <c r="AY30" s="297"/>
      <c r="AZ30" s="297"/>
      <c r="BA30" s="297"/>
      <c r="BB30" s="321"/>
      <c r="BC30" s="298">
        <v>200</v>
      </c>
      <c r="BD30" s="299"/>
      <c r="BE30" s="299"/>
      <c r="BF30" s="300"/>
      <c r="BG30" s="299"/>
      <c r="BH30" s="301"/>
      <c r="BI30" s="293">
        <v>352055</v>
      </c>
      <c r="BJ30" s="294"/>
      <c r="BK30" s="295"/>
      <c r="BL30" s="296" t="s">
        <v>803</v>
      </c>
      <c r="BM30" s="297"/>
      <c r="BN30" s="297"/>
      <c r="BO30" s="297"/>
      <c r="BP30" s="297"/>
      <c r="BQ30" s="297"/>
      <c r="BR30" s="297"/>
      <c r="BS30" s="297"/>
      <c r="BT30" s="297"/>
      <c r="BU30" s="297"/>
      <c r="BV30" s="321"/>
      <c r="BW30" s="298">
        <v>400</v>
      </c>
      <c r="BX30" s="299"/>
      <c r="BY30" s="299"/>
      <c r="BZ30" s="300"/>
      <c r="CA30" s="299"/>
      <c r="CB30" s="301"/>
      <c r="CC30" s="293">
        <v>352091</v>
      </c>
      <c r="CD30" s="294"/>
      <c r="CE30" s="295"/>
      <c r="CF30" s="296" t="s">
        <v>804</v>
      </c>
      <c r="CG30" s="297"/>
      <c r="CH30" s="297"/>
      <c r="CI30" s="297"/>
      <c r="CJ30" s="297"/>
      <c r="CK30" s="297"/>
      <c r="CL30" s="297"/>
      <c r="CM30" s="297"/>
      <c r="CN30" s="297"/>
      <c r="CO30" s="297"/>
      <c r="CP30" s="321"/>
      <c r="CQ30" s="298">
        <v>750</v>
      </c>
      <c r="CR30" s="299"/>
      <c r="CS30" s="299"/>
      <c r="CT30" s="300"/>
      <c r="CU30" s="299"/>
      <c r="CV30" s="301"/>
    </row>
    <row r="31" spans="1:100" ht="13.5" customHeight="1" x14ac:dyDescent="0.2">
      <c r="A31" s="293">
        <v>351017</v>
      </c>
      <c r="B31" s="294"/>
      <c r="C31" s="295"/>
      <c r="D31" s="296" t="s">
        <v>810</v>
      </c>
      <c r="E31" s="297"/>
      <c r="F31" s="297"/>
      <c r="G31" s="297"/>
      <c r="H31" s="297"/>
      <c r="I31" s="297"/>
      <c r="J31" s="297"/>
      <c r="K31" s="297"/>
      <c r="L31" s="297"/>
      <c r="M31" s="297"/>
      <c r="N31" s="321"/>
      <c r="O31" s="298">
        <v>350</v>
      </c>
      <c r="P31" s="299"/>
      <c r="Q31" s="299"/>
      <c r="R31" s="300"/>
      <c r="S31" s="299"/>
      <c r="T31" s="301"/>
      <c r="U31" s="293">
        <v>351062</v>
      </c>
      <c r="V31" s="294"/>
      <c r="W31" s="295"/>
      <c r="X31" s="296" t="s">
        <v>806</v>
      </c>
      <c r="Y31" s="297"/>
      <c r="Z31" s="297"/>
      <c r="AA31" s="297"/>
      <c r="AB31" s="297"/>
      <c r="AC31" s="297"/>
      <c r="AD31" s="297"/>
      <c r="AE31" s="297"/>
      <c r="AF31" s="297"/>
      <c r="AG31" s="297"/>
      <c r="AH31" s="321"/>
      <c r="AI31" s="298">
        <v>470</v>
      </c>
      <c r="AJ31" s="299"/>
      <c r="AK31" s="299"/>
      <c r="AL31" s="300"/>
      <c r="AM31" s="299"/>
      <c r="AN31" s="301"/>
      <c r="AO31" s="293">
        <v>352016</v>
      </c>
      <c r="AP31" s="294"/>
      <c r="AQ31" s="295"/>
      <c r="AR31" s="296" t="s">
        <v>807</v>
      </c>
      <c r="AS31" s="297"/>
      <c r="AT31" s="297"/>
      <c r="AU31" s="297"/>
      <c r="AV31" s="297"/>
      <c r="AW31" s="297"/>
      <c r="AX31" s="297"/>
      <c r="AY31" s="297"/>
      <c r="AZ31" s="297"/>
      <c r="BA31" s="297"/>
      <c r="BB31" s="321"/>
      <c r="BC31" s="298">
        <v>180</v>
      </c>
      <c r="BD31" s="299"/>
      <c r="BE31" s="299"/>
      <c r="BF31" s="300"/>
      <c r="BG31" s="299"/>
      <c r="BH31" s="301"/>
      <c r="BI31" s="419" t="s">
        <v>808</v>
      </c>
      <c r="BJ31" s="377"/>
      <c r="BK31" s="377"/>
      <c r="BL31" s="377"/>
      <c r="BM31" s="377"/>
      <c r="BN31" s="377"/>
      <c r="BO31" s="377"/>
      <c r="BP31" s="377"/>
      <c r="BQ31" s="377"/>
      <c r="BR31" s="377"/>
      <c r="BS31" s="377"/>
      <c r="BT31" s="377"/>
      <c r="BU31" s="377"/>
      <c r="BV31" s="378"/>
      <c r="BW31" s="356">
        <f>SUM(BW24:BW30)</f>
        <v>4410</v>
      </c>
      <c r="BX31" s="357"/>
      <c r="BY31" s="358"/>
      <c r="BZ31" s="359" t="str">
        <f>IF(COUNTA(BZ24:BZ30)=0,"",SUMIF(BZ24:BZ30,"●",BW24:BW30)+SUM(BZ24:BZ30))</f>
        <v/>
      </c>
      <c r="CA31" s="357"/>
      <c r="CB31" s="358"/>
      <c r="CC31" s="293">
        <v>352092</v>
      </c>
      <c r="CD31" s="294"/>
      <c r="CE31" s="295"/>
      <c r="CF31" s="296" t="s">
        <v>809</v>
      </c>
      <c r="CG31" s="297"/>
      <c r="CH31" s="297"/>
      <c r="CI31" s="297"/>
      <c r="CJ31" s="297"/>
      <c r="CK31" s="297"/>
      <c r="CL31" s="297"/>
      <c r="CM31" s="297"/>
      <c r="CN31" s="297"/>
      <c r="CO31" s="297"/>
      <c r="CP31" s="321"/>
      <c r="CQ31" s="298">
        <v>410</v>
      </c>
      <c r="CR31" s="299"/>
      <c r="CS31" s="299"/>
      <c r="CT31" s="300"/>
      <c r="CU31" s="299"/>
      <c r="CV31" s="301"/>
    </row>
    <row r="32" spans="1:100" ht="13.5" customHeight="1" x14ac:dyDescent="0.2">
      <c r="A32" s="293">
        <v>351018</v>
      </c>
      <c r="B32" s="294"/>
      <c r="C32" s="295"/>
      <c r="D32" s="296" t="s">
        <v>815</v>
      </c>
      <c r="E32" s="297"/>
      <c r="F32" s="297"/>
      <c r="G32" s="297"/>
      <c r="H32" s="297"/>
      <c r="I32" s="297"/>
      <c r="J32" s="297"/>
      <c r="K32" s="297"/>
      <c r="L32" s="297"/>
      <c r="M32" s="297"/>
      <c r="N32" s="321"/>
      <c r="O32" s="298">
        <v>210</v>
      </c>
      <c r="P32" s="299"/>
      <c r="Q32" s="299"/>
      <c r="R32" s="300"/>
      <c r="S32" s="299"/>
      <c r="T32" s="301"/>
      <c r="U32" s="293">
        <v>351063</v>
      </c>
      <c r="V32" s="294"/>
      <c r="W32" s="295"/>
      <c r="X32" s="296" t="s">
        <v>811</v>
      </c>
      <c r="Y32" s="297"/>
      <c r="Z32" s="297"/>
      <c r="AA32" s="297"/>
      <c r="AB32" s="297"/>
      <c r="AC32" s="297"/>
      <c r="AD32" s="297"/>
      <c r="AE32" s="297"/>
      <c r="AF32" s="297"/>
      <c r="AG32" s="297"/>
      <c r="AH32" s="321"/>
      <c r="AI32" s="298">
        <v>175</v>
      </c>
      <c r="AJ32" s="299"/>
      <c r="AK32" s="299"/>
      <c r="AL32" s="300"/>
      <c r="AM32" s="299"/>
      <c r="AN32" s="301"/>
      <c r="AO32" s="376" t="s">
        <v>812</v>
      </c>
      <c r="AP32" s="377"/>
      <c r="AQ32" s="377"/>
      <c r="AR32" s="377"/>
      <c r="AS32" s="377"/>
      <c r="AT32" s="377"/>
      <c r="AU32" s="377"/>
      <c r="AV32" s="377"/>
      <c r="AW32" s="377"/>
      <c r="AX32" s="377"/>
      <c r="AY32" s="377"/>
      <c r="AZ32" s="377"/>
      <c r="BA32" s="377"/>
      <c r="BB32" s="378"/>
      <c r="BC32" s="356">
        <f>SUM(BC24:BC31)</f>
        <v>4500</v>
      </c>
      <c r="BD32" s="357"/>
      <c r="BE32" s="358"/>
      <c r="BF32" s="359" t="str">
        <f>IF(COUNTA(BF24:BF31)=0,"",SUMIF(BF24:BF31,"●",BC24:BC31)+SUM(BF24:BF31))</f>
        <v/>
      </c>
      <c r="BG32" s="357"/>
      <c r="BH32" s="358"/>
      <c r="BI32" s="293">
        <v>352056</v>
      </c>
      <c r="BJ32" s="294"/>
      <c r="BK32" s="295"/>
      <c r="BL32" s="296" t="s">
        <v>813</v>
      </c>
      <c r="BM32" s="297"/>
      <c r="BN32" s="297"/>
      <c r="BO32" s="297"/>
      <c r="BP32" s="297"/>
      <c r="BQ32" s="297"/>
      <c r="BR32" s="297"/>
      <c r="BS32" s="297"/>
      <c r="BT32" s="297"/>
      <c r="BU32" s="297"/>
      <c r="BV32" s="321"/>
      <c r="BW32" s="298">
        <v>460</v>
      </c>
      <c r="BX32" s="299"/>
      <c r="BY32" s="299"/>
      <c r="BZ32" s="300"/>
      <c r="CA32" s="299"/>
      <c r="CB32" s="301"/>
      <c r="CC32" s="293">
        <v>352098</v>
      </c>
      <c r="CD32" s="294"/>
      <c r="CE32" s="295"/>
      <c r="CF32" s="296" t="s">
        <v>814</v>
      </c>
      <c r="CG32" s="297"/>
      <c r="CH32" s="297"/>
      <c r="CI32" s="297"/>
      <c r="CJ32" s="297"/>
      <c r="CK32" s="297"/>
      <c r="CL32" s="297"/>
      <c r="CM32" s="297"/>
      <c r="CN32" s="297"/>
      <c r="CO32" s="297"/>
      <c r="CP32" s="321"/>
      <c r="CQ32" s="298">
        <v>380</v>
      </c>
      <c r="CR32" s="299"/>
      <c r="CS32" s="299"/>
      <c r="CT32" s="300"/>
      <c r="CU32" s="299"/>
      <c r="CV32" s="301"/>
    </row>
    <row r="33" spans="1:100" ht="13.5" customHeight="1" x14ac:dyDescent="0.2">
      <c r="A33" s="293">
        <v>351085</v>
      </c>
      <c r="B33" s="294"/>
      <c r="C33" s="295"/>
      <c r="D33" s="296" t="s">
        <v>820</v>
      </c>
      <c r="E33" s="297"/>
      <c r="F33" s="297"/>
      <c r="G33" s="297"/>
      <c r="H33" s="297"/>
      <c r="I33" s="297"/>
      <c r="J33" s="297"/>
      <c r="K33" s="297"/>
      <c r="L33" s="297"/>
      <c r="M33" s="297"/>
      <c r="N33" s="321"/>
      <c r="O33" s="298">
        <v>200</v>
      </c>
      <c r="P33" s="299"/>
      <c r="Q33" s="299"/>
      <c r="R33" s="300"/>
      <c r="S33" s="299"/>
      <c r="T33" s="301"/>
      <c r="U33" s="293">
        <v>351064</v>
      </c>
      <c r="V33" s="294"/>
      <c r="W33" s="295"/>
      <c r="X33" s="296" t="s">
        <v>816</v>
      </c>
      <c r="Y33" s="297"/>
      <c r="Z33" s="297"/>
      <c r="AA33" s="297"/>
      <c r="AB33" s="297"/>
      <c r="AC33" s="297"/>
      <c r="AD33" s="297"/>
      <c r="AE33" s="297"/>
      <c r="AF33" s="297"/>
      <c r="AG33" s="297"/>
      <c r="AH33" s="321"/>
      <c r="AI33" s="298">
        <v>660</v>
      </c>
      <c r="AJ33" s="299"/>
      <c r="AK33" s="299"/>
      <c r="AL33" s="300"/>
      <c r="AM33" s="299"/>
      <c r="AN33" s="301"/>
      <c r="AO33" s="293">
        <v>352017</v>
      </c>
      <c r="AP33" s="294"/>
      <c r="AQ33" s="295"/>
      <c r="AR33" s="296" t="s">
        <v>817</v>
      </c>
      <c r="AS33" s="297"/>
      <c r="AT33" s="297"/>
      <c r="AU33" s="297"/>
      <c r="AV33" s="297"/>
      <c r="AW33" s="297"/>
      <c r="AX33" s="297"/>
      <c r="AY33" s="297"/>
      <c r="AZ33" s="297"/>
      <c r="BA33" s="297"/>
      <c r="BB33" s="321"/>
      <c r="BC33" s="298">
        <v>80</v>
      </c>
      <c r="BD33" s="299"/>
      <c r="BE33" s="299"/>
      <c r="BF33" s="300"/>
      <c r="BG33" s="299"/>
      <c r="BH33" s="301"/>
      <c r="BI33" s="293">
        <v>352057</v>
      </c>
      <c r="BJ33" s="294"/>
      <c r="BK33" s="295"/>
      <c r="BL33" s="296" t="s">
        <v>818</v>
      </c>
      <c r="BM33" s="297"/>
      <c r="BN33" s="297"/>
      <c r="BO33" s="297"/>
      <c r="BP33" s="297"/>
      <c r="BQ33" s="297"/>
      <c r="BR33" s="297"/>
      <c r="BS33" s="297"/>
      <c r="BT33" s="297"/>
      <c r="BU33" s="297"/>
      <c r="BV33" s="321"/>
      <c r="BW33" s="298">
        <v>252</v>
      </c>
      <c r="BX33" s="299"/>
      <c r="BY33" s="299"/>
      <c r="BZ33" s="300"/>
      <c r="CA33" s="299"/>
      <c r="CB33" s="301"/>
      <c r="CC33" s="293">
        <v>352101</v>
      </c>
      <c r="CD33" s="294"/>
      <c r="CE33" s="295"/>
      <c r="CF33" s="296" t="s">
        <v>819</v>
      </c>
      <c r="CG33" s="297"/>
      <c r="CH33" s="297"/>
      <c r="CI33" s="297"/>
      <c r="CJ33" s="297"/>
      <c r="CK33" s="297"/>
      <c r="CL33" s="297"/>
      <c r="CM33" s="297"/>
      <c r="CN33" s="297"/>
      <c r="CO33" s="297"/>
      <c r="CP33" s="321"/>
      <c r="CQ33" s="298">
        <v>336</v>
      </c>
      <c r="CR33" s="299"/>
      <c r="CS33" s="299"/>
      <c r="CT33" s="300"/>
      <c r="CU33" s="299"/>
      <c r="CV33" s="301"/>
    </row>
    <row r="34" spans="1:100" ht="13.5" customHeight="1" x14ac:dyDescent="0.2">
      <c r="A34" s="293">
        <v>351019</v>
      </c>
      <c r="B34" s="294"/>
      <c r="C34" s="295"/>
      <c r="D34" s="296" t="s">
        <v>824</v>
      </c>
      <c r="E34" s="297"/>
      <c r="F34" s="297"/>
      <c r="G34" s="297"/>
      <c r="H34" s="297"/>
      <c r="I34" s="297"/>
      <c r="J34" s="297"/>
      <c r="K34" s="297"/>
      <c r="L34" s="297"/>
      <c r="M34" s="297"/>
      <c r="N34" s="321"/>
      <c r="O34" s="298">
        <v>300</v>
      </c>
      <c r="P34" s="299"/>
      <c r="Q34" s="299"/>
      <c r="R34" s="300"/>
      <c r="S34" s="299"/>
      <c r="T34" s="301"/>
      <c r="U34" s="293">
        <v>351065</v>
      </c>
      <c r="V34" s="294"/>
      <c r="W34" s="295"/>
      <c r="X34" s="296" t="s">
        <v>821</v>
      </c>
      <c r="Y34" s="297"/>
      <c r="Z34" s="297"/>
      <c r="AA34" s="297"/>
      <c r="AB34" s="297"/>
      <c r="AC34" s="297"/>
      <c r="AD34" s="297"/>
      <c r="AE34" s="297"/>
      <c r="AF34" s="297"/>
      <c r="AG34" s="297"/>
      <c r="AH34" s="321"/>
      <c r="AI34" s="298">
        <v>600</v>
      </c>
      <c r="AJ34" s="299"/>
      <c r="AK34" s="299"/>
      <c r="AL34" s="300"/>
      <c r="AM34" s="299"/>
      <c r="AN34" s="301"/>
      <c r="AO34" s="293">
        <v>352018</v>
      </c>
      <c r="AP34" s="294"/>
      <c r="AQ34" s="295"/>
      <c r="AR34" s="296" t="s">
        <v>822</v>
      </c>
      <c r="AS34" s="297"/>
      <c r="AT34" s="297"/>
      <c r="AU34" s="297"/>
      <c r="AV34" s="297"/>
      <c r="AW34" s="297"/>
      <c r="AX34" s="297"/>
      <c r="AY34" s="297"/>
      <c r="AZ34" s="297"/>
      <c r="BA34" s="297"/>
      <c r="BB34" s="321"/>
      <c r="BC34" s="298">
        <v>76</v>
      </c>
      <c r="BD34" s="299"/>
      <c r="BE34" s="299"/>
      <c r="BF34" s="300"/>
      <c r="BG34" s="299"/>
      <c r="BH34" s="301"/>
      <c r="BI34" s="293">
        <v>352058</v>
      </c>
      <c r="BJ34" s="294"/>
      <c r="BK34" s="295"/>
      <c r="BL34" s="296" t="s">
        <v>80</v>
      </c>
      <c r="BM34" s="297"/>
      <c r="BN34" s="297"/>
      <c r="BO34" s="297"/>
      <c r="BP34" s="297"/>
      <c r="BQ34" s="297"/>
      <c r="BR34" s="297"/>
      <c r="BS34" s="297"/>
      <c r="BT34" s="297"/>
      <c r="BU34" s="297"/>
      <c r="BV34" s="321"/>
      <c r="BW34" s="298">
        <v>762</v>
      </c>
      <c r="BX34" s="299"/>
      <c r="BY34" s="299"/>
      <c r="BZ34" s="300"/>
      <c r="CA34" s="299"/>
      <c r="CB34" s="301"/>
      <c r="CC34" s="293">
        <v>352100</v>
      </c>
      <c r="CD34" s="294"/>
      <c r="CE34" s="295"/>
      <c r="CF34" s="296" t="s">
        <v>823</v>
      </c>
      <c r="CG34" s="297"/>
      <c r="CH34" s="297"/>
      <c r="CI34" s="297"/>
      <c r="CJ34" s="297"/>
      <c r="CK34" s="297"/>
      <c r="CL34" s="297"/>
      <c r="CM34" s="297"/>
      <c r="CN34" s="297"/>
      <c r="CO34" s="297"/>
      <c r="CP34" s="321"/>
      <c r="CQ34" s="298">
        <v>450</v>
      </c>
      <c r="CR34" s="299"/>
      <c r="CS34" s="299"/>
      <c r="CT34" s="300"/>
      <c r="CU34" s="299"/>
      <c r="CV34" s="301"/>
    </row>
    <row r="35" spans="1:100" ht="13.5" customHeight="1" x14ac:dyDescent="0.2">
      <c r="A35" s="293">
        <v>351020</v>
      </c>
      <c r="B35" s="294"/>
      <c r="C35" s="295"/>
      <c r="D35" s="296" t="s">
        <v>829</v>
      </c>
      <c r="E35" s="297"/>
      <c r="F35" s="297"/>
      <c r="G35" s="297"/>
      <c r="H35" s="297"/>
      <c r="I35" s="297"/>
      <c r="J35" s="297"/>
      <c r="K35" s="297"/>
      <c r="L35" s="297"/>
      <c r="M35" s="297"/>
      <c r="N35" s="321"/>
      <c r="O35" s="298">
        <v>220</v>
      </c>
      <c r="P35" s="299"/>
      <c r="Q35" s="299"/>
      <c r="R35" s="300"/>
      <c r="S35" s="299"/>
      <c r="T35" s="301"/>
      <c r="U35" s="293">
        <v>351066</v>
      </c>
      <c r="V35" s="294"/>
      <c r="W35" s="295"/>
      <c r="X35" s="296" t="s">
        <v>825</v>
      </c>
      <c r="Y35" s="297"/>
      <c r="Z35" s="297"/>
      <c r="AA35" s="297"/>
      <c r="AB35" s="297"/>
      <c r="AC35" s="297"/>
      <c r="AD35" s="297"/>
      <c r="AE35" s="297"/>
      <c r="AF35" s="297"/>
      <c r="AG35" s="297"/>
      <c r="AH35" s="321"/>
      <c r="AI35" s="298">
        <v>130</v>
      </c>
      <c r="AJ35" s="299"/>
      <c r="AK35" s="299"/>
      <c r="AL35" s="300"/>
      <c r="AM35" s="299"/>
      <c r="AN35" s="301"/>
      <c r="AO35" s="293">
        <v>352019</v>
      </c>
      <c r="AP35" s="294"/>
      <c r="AQ35" s="295"/>
      <c r="AR35" s="296" t="s">
        <v>826</v>
      </c>
      <c r="AS35" s="297"/>
      <c r="AT35" s="297"/>
      <c r="AU35" s="297"/>
      <c r="AV35" s="297"/>
      <c r="AW35" s="297"/>
      <c r="AX35" s="297"/>
      <c r="AY35" s="297"/>
      <c r="AZ35" s="297"/>
      <c r="BA35" s="297"/>
      <c r="BB35" s="321"/>
      <c r="BC35" s="298">
        <v>170</v>
      </c>
      <c r="BD35" s="299"/>
      <c r="BE35" s="299"/>
      <c r="BF35" s="300"/>
      <c r="BG35" s="299"/>
      <c r="BH35" s="301"/>
      <c r="BI35" s="293">
        <v>352059</v>
      </c>
      <c r="BJ35" s="294"/>
      <c r="BK35" s="295"/>
      <c r="BL35" s="296" t="s">
        <v>827</v>
      </c>
      <c r="BM35" s="297"/>
      <c r="BN35" s="297"/>
      <c r="BO35" s="297"/>
      <c r="BP35" s="297"/>
      <c r="BQ35" s="297"/>
      <c r="BR35" s="297"/>
      <c r="BS35" s="297"/>
      <c r="BT35" s="297"/>
      <c r="BU35" s="297"/>
      <c r="BV35" s="321"/>
      <c r="BW35" s="298">
        <v>345</v>
      </c>
      <c r="BX35" s="299"/>
      <c r="BY35" s="299"/>
      <c r="BZ35" s="300"/>
      <c r="CA35" s="299"/>
      <c r="CB35" s="301"/>
      <c r="CC35" s="293">
        <v>352093</v>
      </c>
      <c r="CD35" s="294"/>
      <c r="CE35" s="295"/>
      <c r="CF35" s="296" t="s">
        <v>828</v>
      </c>
      <c r="CG35" s="297"/>
      <c r="CH35" s="297"/>
      <c r="CI35" s="297"/>
      <c r="CJ35" s="297"/>
      <c r="CK35" s="297"/>
      <c r="CL35" s="297"/>
      <c r="CM35" s="297"/>
      <c r="CN35" s="297"/>
      <c r="CO35" s="297"/>
      <c r="CP35" s="321"/>
      <c r="CQ35" s="298">
        <v>644</v>
      </c>
      <c r="CR35" s="299"/>
      <c r="CS35" s="299"/>
      <c r="CT35" s="300"/>
      <c r="CU35" s="299"/>
      <c r="CV35" s="301"/>
    </row>
    <row r="36" spans="1:100" ht="13.5" customHeight="1" x14ac:dyDescent="0.2">
      <c r="A36" s="376" t="s">
        <v>833</v>
      </c>
      <c r="B36" s="377"/>
      <c r="C36" s="377"/>
      <c r="D36" s="377"/>
      <c r="E36" s="377"/>
      <c r="F36" s="377"/>
      <c r="G36" s="377"/>
      <c r="H36" s="377"/>
      <c r="I36" s="377"/>
      <c r="J36" s="377"/>
      <c r="K36" s="377"/>
      <c r="L36" s="377"/>
      <c r="M36" s="377"/>
      <c r="N36" s="378"/>
      <c r="O36" s="356">
        <f>SUM(O22:O35)</f>
        <v>3773</v>
      </c>
      <c r="P36" s="357"/>
      <c r="Q36" s="358"/>
      <c r="R36" s="359" t="str">
        <f>IF(COUNTA(R22:R35)=0,"",SUMIF(R22:R35,"●",O22:O35)+SUM(R22:R35))</f>
        <v/>
      </c>
      <c r="S36" s="357"/>
      <c r="T36" s="358"/>
      <c r="U36" s="293">
        <v>351068</v>
      </c>
      <c r="V36" s="294"/>
      <c r="W36" s="295"/>
      <c r="X36" s="296" t="s">
        <v>2281</v>
      </c>
      <c r="Y36" s="297"/>
      <c r="Z36" s="297"/>
      <c r="AA36" s="297"/>
      <c r="AB36" s="297"/>
      <c r="AC36" s="297"/>
      <c r="AD36" s="297"/>
      <c r="AE36" s="297"/>
      <c r="AF36" s="297"/>
      <c r="AG36" s="297"/>
      <c r="AH36" s="321"/>
      <c r="AI36" s="298">
        <v>430</v>
      </c>
      <c r="AJ36" s="299"/>
      <c r="AK36" s="299"/>
      <c r="AL36" s="300"/>
      <c r="AM36" s="299"/>
      <c r="AN36" s="301"/>
      <c r="AO36" s="293">
        <v>352020</v>
      </c>
      <c r="AP36" s="294"/>
      <c r="AQ36" s="295"/>
      <c r="AR36" s="296" t="s">
        <v>830</v>
      </c>
      <c r="AS36" s="297"/>
      <c r="AT36" s="297"/>
      <c r="AU36" s="297"/>
      <c r="AV36" s="297"/>
      <c r="AW36" s="297"/>
      <c r="AX36" s="297"/>
      <c r="AY36" s="297"/>
      <c r="AZ36" s="297"/>
      <c r="BA36" s="297"/>
      <c r="BB36" s="321"/>
      <c r="BC36" s="298">
        <v>100</v>
      </c>
      <c r="BD36" s="299"/>
      <c r="BE36" s="299"/>
      <c r="BF36" s="300"/>
      <c r="BG36" s="299"/>
      <c r="BH36" s="301"/>
      <c r="BI36" s="376" t="s">
        <v>831</v>
      </c>
      <c r="BJ36" s="377"/>
      <c r="BK36" s="377"/>
      <c r="BL36" s="377"/>
      <c r="BM36" s="377"/>
      <c r="BN36" s="377"/>
      <c r="BO36" s="377"/>
      <c r="BP36" s="377"/>
      <c r="BQ36" s="377"/>
      <c r="BR36" s="377"/>
      <c r="BS36" s="377"/>
      <c r="BT36" s="377"/>
      <c r="BU36" s="377"/>
      <c r="BV36" s="378"/>
      <c r="BW36" s="356">
        <f>SUM(BW32:BW35)</f>
        <v>1819</v>
      </c>
      <c r="BX36" s="357"/>
      <c r="BY36" s="358"/>
      <c r="BZ36" s="359" t="str">
        <f>IF(COUNTA(BZ32:BZ35)=0,"",SUMIF(BZ32:BZ35,"●",BW32:BW35)+SUM(BZ32:BZ35))</f>
        <v/>
      </c>
      <c r="CA36" s="357"/>
      <c r="CB36" s="358"/>
      <c r="CC36" s="293">
        <v>352094</v>
      </c>
      <c r="CD36" s="294"/>
      <c r="CE36" s="295"/>
      <c r="CF36" s="296" t="s">
        <v>832</v>
      </c>
      <c r="CG36" s="297"/>
      <c r="CH36" s="297"/>
      <c r="CI36" s="297"/>
      <c r="CJ36" s="297"/>
      <c r="CK36" s="297"/>
      <c r="CL36" s="297"/>
      <c r="CM36" s="297"/>
      <c r="CN36" s="297"/>
      <c r="CO36" s="297"/>
      <c r="CP36" s="321"/>
      <c r="CQ36" s="298">
        <v>450</v>
      </c>
      <c r="CR36" s="299"/>
      <c r="CS36" s="299"/>
      <c r="CT36" s="300"/>
      <c r="CU36" s="299"/>
      <c r="CV36" s="301"/>
    </row>
    <row r="37" spans="1:100" ht="13.5" customHeight="1" x14ac:dyDescent="0.2">
      <c r="A37" s="293">
        <v>351021</v>
      </c>
      <c r="B37" s="294"/>
      <c r="C37" s="295"/>
      <c r="D37" s="296" t="s">
        <v>837</v>
      </c>
      <c r="E37" s="297"/>
      <c r="F37" s="297"/>
      <c r="G37" s="297"/>
      <c r="H37" s="297"/>
      <c r="I37" s="297"/>
      <c r="J37" s="297"/>
      <c r="K37" s="297"/>
      <c r="L37" s="297"/>
      <c r="M37" s="297"/>
      <c r="N37" s="321"/>
      <c r="O37" s="298">
        <v>270</v>
      </c>
      <c r="P37" s="299"/>
      <c r="Q37" s="299"/>
      <c r="R37" s="300"/>
      <c r="S37" s="299"/>
      <c r="T37" s="301"/>
      <c r="U37" s="376" t="s">
        <v>838</v>
      </c>
      <c r="V37" s="377"/>
      <c r="W37" s="377"/>
      <c r="X37" s="377"/>
      <c r="Y37" s="377"/>
      <c r="Z37" s="377"/>
      <c r="AA37" s="377"/>
      <c r="AB37" s="377"/>
      <c r="AC37" s="377"/>
      <c r="AD37" s="377"/>
      <c r="AE37" s="377"/>
      <c r="AF37" s="377"/>
      <c r="AG37" s="377"/>
      <c r="AH37" s="378"/>
      <c r="AI37" s="356">
        <f>SUM(AI24:AI36)</f>
        <v>5648</v>
      </c>
      <c r="AJ37" s="357"/>
      <c r="AK37" s="358"/>
      <c r="AL37" s="359" t="str">
        <f>IF(COUNTA(AL24:AL36)=0,"",SUMIF(AL24:AL36,"●",AI24:AI36)+SUM(AL24:AL36))</f>
        <v/>
      </c>
      <c r="AM37" s="357"/>
      <c r="AN37" s="358"/>
      <c r="AO37" s="293">
        <v>352021</v>
      </c>
      <c r="AP37" s="294"/>
      <c r="AQ37" s="295"/>
      <c r="AR37" s="296" t="s">
        <v>834</v>
      </c>
      <c r="AS37" s="297"/>
      <c r="AT37" s="297"/>
      <c r="AU37" s="297"/>
      <c r="AV37" s="297"/>
      <c r="AW37" s="297"/>
      <c r="AX37" s="297"/>
      <c r="AY37" s="297"/>
      <c r="AZ37" s="297"/>
      <c r="BA37" s="297"/>
      <c r="BB37" s="321"/>
      <c r="BC37" s="298">
        <v>140</v>
      </c>
      <c r="BD37" s="299"/>
      <c r="BE37" s="299"/>
      <c r="BF37" s="300"/>
      <c r="BG37" s="299"/>
      <c r="BH37" s="301"/>
      <c r="BI37" s="293">
        <v>352060</v>
      </c>
      <c r="BJ37" s="294"/>
      <c r="BK37" s="295"/>
      <c r="BL37" s="296" t="s">
        <v>835</v>
      </c>
      <c r="BM37" s="297"/>
      <c r="BN37" s="297"/>
      <c r="BO37" s="297"/>
      <c r="BP37" s="297"/>
      <c r="BQ37" s="297"/>
      <c r="BR37" s="297"/>
      <c r="BS37" s="297"/>
      <c r="BT37" s="297"/>
      <c r="BU37" s="297"/>
      <c r="BV37" s="321"/>
      <c r="BW37" s="298">
        <v>110</v>
      </c>
      <c r="BX37" s="299"/>
      <c r="BY37" s="299"/>
      <c r="BZ37" s="300"/>
      <c r="CA37" s="299"/>
      <c r="CB37" s="301"/>
      <c r="CC37" s="293">
        <v>352095</v>
      </c>
      <c r="CD37" s="294"/>
      <c r="CE37" s="295"/>
      <c r="CF37" s="296" t="s">
        <v>836</v>
      </c>
      <c r="CG37" s="297"/>
      <c r="CH37" s="297"/>
      <c r="CI37" s="297"/>
      <c r="CJ37" s="297"/>
      <c r="CK37" s="297"/>
      <c r="CL37" s="297"/>
      <c r="CM37" s="297"/>
      <c r="CN37" s="297"/>
      <c r="CO37" s="297"/>
      <c r="CP37" s="321"/>
      <c r="CQ37" s="298">
        <v>300</v>
      </c>
      <c r="CR37" s="299"/>
      <c r="CS37" s="299"/>
      <c r="CT37" s="300"/>
      <c r="CU37" s="299"/>
      <c r="CV37" s="301"/>
    </row>
    <row r="38" spans="1:100" ht="13.5" customHeight="1" x14ac:dyDescent="0.2">
      <c r="A38" s="293">
        <v>351022</v>
      </c>
      <c r="B38" s="294"/>
      <c r="C38" s="295"/>
      <c r="D38" s="296" t="s">
        <v>842</v>
      </c>
      <c r="E38" s="297"/>
      <c r="F38" s="297"/>
      <c r="G38" s="297"/>
      <c r="H38" s="297"/>
      <c r="I38" s="297"/>
      <c r="J38" s="297"/>
      <c r="K38" s="297"/>
      <c r="L38" s="297"/>
      <c r="M38" s="297"/>
      <c r="N38" s="321"/>
      <c r="O38" s="298">
        <v>200</v>
      </c>
      <c r="P38" s="299"/>
      <c r="Q38" s="299"/>
      <c r="R38" s="300"/>
      <c r="S38" s="299"/>
      <c r="T38" s="301"/>
      <c r="U38" s="293">
        <v>351069</v>
      </c>
      <c r="V38" s="294"/>
      <c r="W38" s="295"/>
      <c r="X38" s="296" t="s">
        <v>843</v>
      </c>
      <c r="Y38" s="297"/>
      <c r="Z38" s="297"/>
      <c r="AA38" s="297"/>
      <c r="AB38" s="297"/>
      <c r="AC38" s="297"/>
      <c r="AD38" s="297"/>
      <c r="AE38" s="297"/>
      <c r="AF38" s="297"/>
      <c r="AG38" s="297"/>
      <c r="AH38" s="321"/>
      <c r="AI38" s="298">
        <v>410</v>
      </c>
      <c r="AJ38" s="299"/>
      <c r="AK38" s="299"/>
      <c r="AL38" s="300"/>
      <c r="AM38" s="299"/>
      <c r="AN38" s="301"/>
      <c r="AO38" s="293">
        <v>352022</v>
      </c>
      <c r="AP38" s="294"/>
      <c r="AQ38" s="295"/>
      <c r="AR38" s="296" t="s">
        <v>839</v>
      </c>
      <c r="AS38" s="297"/>
      <c r="AT38" s="297"/>
      <c r="AU38" s="297"/>
      <c r="AV38" s="297"/>
      <c r="AW38" s="297"/>
      <c r="AX38" s="297"/>
      <c r="AY38" s="297"/>
      <c r="AZ38" s="297"/>
      <c r="BA38" s="297"/>
      <c r="BB38" s="321"/>
      <c r="BC38" s="298">
        <v>200</v>
      </c>
      <c r="BD38" s="299"/>
      <c r="BE38" s="299"/>
      <c r="BF38" s="300"/>
      <c r="BG38" s="299"/>
      <c r="BH38" s="301"/>
      <c r="BI38" s="293">
        <v>352061</v>
      </c>
      <c r="BJ38" s="294"/>
      <c r="BK38" s="295"/>
      <c r="BL38" s="296" t="s">
        <v>840</v>
      </c>
      <c r="BM38" s="297"/>
      <c r="BN38" s="297"/>
      <c r="BO38" s="297"/>
      <c r="BP38" s="297"/>
      <c r="BQ38" s="297"/>
      <c r="BR38" s="297"/>
      <c r="BS38" s="297"/>
      <c r="BT38" s="297"/>
      <c r="BU38" s="297"/>
      <c r="BV38" s="321"/>
      <c r="BW38" s="298">
        <v>150</v>
      </c>
      <c r="BX38" s="299"/>
      <c r="BY38" s="299"/>
      <c r="BZ38" s="300"/>
      <c r="CA38" s="299"/>
      <c r="CB38" s="301"/>
      <c r="CC38" s="293">
        <v>352103</v>
      </c>
      <c r="CD38" s="294"/>
      <c r="CE38" s="295"/>
      <c r="CF38" s="296" t="s">
        <v>841</v>
      </c>
      <c r="CG38" s="297"/>
      <c r="CH38" s="297"/>
      <c r="CI38" s="297"/>
      <c r="CJ38" s="297"/>
      <c r="CK38" s="297"/>
      <c r="CL38" s="297"/>
      <c r="CM38" s="297"/>
      <c r="CN38" s="297"/>
      <c r="CO38" s="297"/>
      <c r="CP38" s="321"/>
      <c r="CQ38" s="298">
        <v>190</v>
      </c>
      <c r="CR38" s="299"/>
      <c r="CS38" s="299"/>
      <c r="CT38" s="300"/>
      <c r="CU38" s="299"/>
      <c r="CV38" s="301"/>
    </row>
    <row r="39" spans="1:100" ht="13.5" customHeight="1" thickBot="1" x14ac:dyDescent="0.25">
      <c r="A39" s="293">
        <v>351023</v>
      </c>
      <c r="B39" s="294"/>
      <c r="C39" s="295"/>
      <c r="D39" s="296" t="s">
        <v>847</v>
      </c>
      <c r="E39" s="297"/>
      <c r="F39" s="297"/>
      <c r="G39" s="297"/>
      <c r="H39" s="297"/>
      <c r="I39" s="297"/>
      <c r="J39" s="297"/>
      <c r="K39" s="297"/>
      <c r="L39" s="297"/>
      <c r="M39" s="297"/>
      <c r="N39" s="321"/>
      <c r="O39" s="298">
        <v>360</v>
      </c>
      <c r="P39" s="299"/>
      <c r="Q39" s="299"/>
      <c r="R39" s="300"/>
      <c r="S39" s="299"/>
      <c r="T39" s="301"/>
      <c r="U39" s="293">
        <v>351070</v>
      </c>
      <c r="V39" s="294"/>
      <c r="W39" s="295"/>
      <c r="X39" s="296" t="s">
        <v>848</v>
      </c>
      <c r="Y39" s="297"/>
      <c r="Z39" s="297"/>
      <c r="AA39" s="297"/>
      <c r="AB39" s="297"/>
      <c r="AC39" s="297"/>
      <c r="AD39" s="297"/>
      <c r="AE39" s="297"/>
      <c r="AF39" s="297"/>
      <c r="AG39" s="297"/>
      <c r="AH39" s="321"/>
      <c r="AI39" s="298">
        <v>625</v>
      </c>
      <c r="AJ39" s="299"/>
      <c r="AK39" s="299"/>
      <c r="AL39" s="300"/>
      <c r="AM39" s="299"/>
      <c r="AN39" s="301"/>
      <c r="AO39" s="293">
        <v>352023</v>
      </c>
      <c r="AP39" s="294"/>
      <c r="AQ39" s="295"/>
      <c r="AR39" s="296" t="s">
        <v>844</v>
      </c>
      <c r="AS39" s="297"/>
      <c r="AT39" s="297"/>
      <c r="AU39" s="297"/>
      <c r="AV39" s="297"/>
      <c r="AW39" s="297"/>
      <c r="AX39" s="297"/>
      <c r="AY39" s="297"/>
      <c r="AZ39" s="297"/>
      <c r="BA39" s="297"/>
      <c r="BB39" s="321"/>
      <c r="BC39" s="298">
        <v>200</v>
      </c>
      <c r="BD39" s="299"/>
      <c r="BE39" s="299"/>
      <c r="BF39" s="300"/>
      <c r="BG39" s="299"/>
      <c r="BH39" s="301"/>
      <c r="BI39" s="293">
        <v>352062</v>
      </c>
      <c r="BJ39" s="294"/>
      <c r="BK39" s="295"/>
      <c r="BL39" s="296" t="s">
        <v>845</v>
      </c>
      <c r="BM39" s="297"/>
      <c r="BN39" s="297"/>
      <c r="BO39" s="297"/>
      <c r="BP39" s="297"/>
      <c r="BQ39" s="297"/>
      <c r="BR39" s="297"/>
      <c r="BS39" s="297"/>
      <c r="BT39" s="297"/>
      <c r="BU39" s="297"/>
      <c r="BV39" s="321"/>
      <c r="BW39" s="298">
        <v>130</v>
      </c>
      <c r="BX39" s="299"/>
      <c r="BY39" s="299"/>
      <c r="BZ39" s="300"/>
      <c r="CA39" s="299"/>
      <c r="CB39" s="301"/>
      <c r="CC39" s="278" t="s">
        <v>846</v>
      </c>
      <c r="CD39" s="279"/>
      <c r="CE39" s="279"/>
      <c r="CF39" s="279"/>
      <c r="CG39" s="279"/>
      <c r="CH39" s="279"/>
      <c r="CI39" s="279"/>
      <c r="CJ39" s="279"/>
      <c r="CK39" s="279"/>
      <c r="CL39" s="279"/>
      <c r="CM39" s="279"/>
      <c r="CN39" s="279"/>
      <c r="CO39" s="279"/>
      <c r="CP39" s="320"/>
      <c r="CQ39" s="280">
        <f>SUM(CQ24:CQ38)</f>
        <v>6143</v>
      </c>
      <c r="CR39" s="281"/>
      <c r="CS39" s="282"/>
      <c r="CT39" s="571" t="str">
        <f>IF(COUNTA(CT24:CT38)=0,"",SUMIF(CT24:CT38,"●",CQ24:CQ38)+SUM(CT24:CT38))</f>
        <v/>
      </c>
      <c r="CU39" s="572"/>
      <c r="CV39" s="573"/>
    </row>
    <row r="40" spans="1:100" ht="13.5" customHeight="1" x14ac:dyDescent="0.2">
      <c r="A40" s="293">
        <v>351024</v>
      </c>
      <c r="B40" s="294"/>
      <c r="C40" s="295"/>
      <c r="D40" s="296" t="s">
        <v>851</v>
      </c>
      <c r="E40" s="297"/>
      <c r="F40" s="297"/>
      <c r="G40" s="297"/>
      <c r="H40" s="297"/>
      <c r="I40" s="297"/>
      <c r="J40" s="297"/>
      <c r="K40" s="297"/>
      <c r="L40" s="297"/>
      <c r="M40" s="297"/>
      <c r="N40" s="321"/>
      <c r="O40" s="298">
        <v>56</v>
      </c>
      <c r="P40" s="299"/>
      <c r="Q40" s="299"/>
      <c r="R40" s="300"/>
      <c r="S40" s="299"/>
      <c r="T40" s="301"/>
      <c r="U40" s="293">
        <v>351071</v>
      </c>
      <c r="V40" s="294"/>
      <c r="W40" s="295"/>
      <c r="X40" s="296" t="s">
        <v>852</v>
      </c>
      <c r="Y40" s="297"/>
      <c r="Z40" s="297"/>
      <c r="AA40" s="297"/>
      <c r="AB40" s="297"/>
      <c r="AC40" s="297"/>
      <c r="AD40" s="297"/>
      <c r="AE40" s="297"/>
      <c r="AF40" s="297"/>
      <c r="AG40" s="297"/>
      <c r="AH40" s="321"/>
      <c r="AI40" s="298">
        <v>132</v>
      </c>
      <c r="AJ40" s="299"/>
      <c r="AK40" s="299"/>
      <c r="AL40" s="300"/>
      <c r="AM40" s="299"/>
      <c r="AN40" s="301"/>
      <c r="AO40" s="293">
        <v>352024</v>
      </c>
      <c r="AP40" s="294"/>
      <c r="AQ40" s="295"/>
      <c r="AR40" s="296" t="s">
        <v>849</v>
      </c>
      <c r="AS40" s="297"/>
      <c r="AT40" s="297"/>
      <c r="AU40" s="297"/>
      <c r="AV40" s="297"/>
      <c r="AW40" s="297"/>
      <c r="AX40" s="297"/>
      <c r="AY40" s="297"/>
      <c r="AZ40" s="297"/>
      <c r="BA40" s="297"/>
      <c r="BB40" s="321"/>
      <c r="BC40" s="298">
        <v>130</v>
      </c>
      <c r="BD40" s="299"/>
      <c r="BE40" s="299"/>
      <c r="BF40" s="300"/>
      <c r="BG40" s="299"/>
      <c r="BH40" s="301"/>
      <c r="BI40" s="293">
        <v>352063</v>
      </c>
      <c r="BJ40" s="294"/>
      <c r="BK40" s="295"/>
      <c r="BL40" s="296" t="s">
        <v>850</v>
      </c>
      <c r="BM40" s="297"/>
      <c r="BN40" s="297"/>
      <c r="BO40" s="297"/>
      <c r="BP40" s="297"/>
      <c r="BQ40" s="297"/>
      <c r="BR40" s="297"/>
      <c r="BS40" s="297"/>
      <c r="BT40" s="297"/>
      <c r="BU40" s="297"/>
      <c r="BV40" s="321"/>
      <c r="BW40" s="298">
        <v>50</v>
      </c>
      <c r="BX40" s="299"/>
      <c r="BY40" s="299"/>
      <c r="BZ40" s="300"/>
      <c r="CA40" s="299"/>
      <c r="CB40" s="301"/>
      <c r="CC40" s="569" t="s">
        <v>392</v>
      </c>
      <c r="CD40" s="569"/>
      <c r="CE40" s="569"/>
      <c r="CF40" s="569"/>
      <c r="CG40" s="569"/>
      <c r="CH40" s="569"/>
      <c r="CI40" s="569"/>
      <c r="CJ40" s="366">
        <f>BC23+BC32+BC47+BC58+BW18+BW23+BW31+BW36+BW44+BW56+CQ23+CQ39</f>
        <v>38333</v>
      </c>
      <c r="CK40" s="404"/>
      <c r="CL40" s="404"/>
      <c r="CM40" s="404"/>
      <c r="CN40" s="404"/>
      <c r="CO40" s="404"/>
      <c r="CP40" s="405"/>
      <c r="CQ40" s="406"/>
      <c r="CR40" s="407"/>
      <c r="CS40" s="407"/>
      <c r="CT40" s="407"/>
      <c r="CU40" s="407"/>
      <c r="CV40" s="408"/>
    </row>
    <row r="41" spans="1:100" ht="13.5" customHeight="1" x14ac:dyDescent="0.2">
      <c r="A41" s="293">
        <v>351025</v>
      </c>
      <c r="B41" s="294"/>
      <c r="C41" s="295"/>
      <c r="D41" s="296" t="s">
        <v>855</v>
      </c>
      <c r="E41" s="297"/>
      <c r="F41" s="297"/>
      <c r="G41" s="297"/>
      <c r="H41" s="297"/>
      <c r="I41" s="297"/>
      <c r="J41" s="297"/>
      <c r="K41" s="297"/>
      <c r="L41" s="297"/>
      <c r="M41" s="297"/>
      <c r="N41" s="321"/>
      <c r="O41" s="298">
        <v>365</v>
      </c>
      <c r="P41" s="299"/>
      <c r="Q41" s="299"/>
      <c r="R41" s="300"/>
      <c r="S41" s="299"/>
      <c r="T41" s="301"/>
      <c r="U41" s="293">
        <v>351072</v>
      </c>
      <c r="V41" s="294"/>
      <c r="W41" s="295"/>
      <c r="X41" s="296" t="s">
        <v>856</v>
      </c>
      <c r="Y41" s="297"/>
      <c r="Z41" s="297"/>
      <c r="AA41" s="297"/>
      <c r="AB41" s="297"/>
      <c r="AC41" s="297"/>
      <c r="AD41" s="297"/>
      <c r="AE41" s="297"/>
      <c r="AF41" s="297"/>
      <c r="AG41" s="297"/>
      <c r="AH41" s="321"/>
      <c r="AI41" s="298">
        <v>40</v>
      </c>
      <c r="AJ41" s="299"/>
      <c r="AK41" s="299"/>
      <c r="AL41" s="300"/>
      <c r="AM41" s="299"/>
      <c r="AN41" s="301"/>
      <c r="AO41" s="293">
        <v>352025</v>
      </c>
      <c r="AP41" s="294"/>
      <c r="AQ41" s="295"/>
      <c r="AR41" s="296" t="s">
        <v>853</v>
      </c>
      <c r="AS41" s="297"/>
      <c r="AT41" s="297"/>
      <c r="AU41" s="297"/>
      <c r="AV41" s="297"/>
      <c r="AW41" s="297"/>
      <c r="AX41" s="297"/>
      <c r="AY41" s="297"/>
      <c r="AZ41" s="297"/>
      <c r="BA41" s="297"/>
      <c r="BB41" s="321"/>
      <c r="BC41" s="298">
        <v>50</v>
      </c>
      <c r="BD41" s="299"/>
      <c r="BE41" s="299"/>
      <c r="BF41" s="300"/>
      <c r="BG41" s="299"/>
      <c r="BH41" s="301"/>
      <c r="BI41" s="293">
        <v>352064</v>
      </c>
      <c r="BJ41" s="294"/>
      <c r="BK41" s="295"/>
      <c r="BL41" s="296" t="s">
        <v>854</v>
      </c>
      <c r="BM41" s="297"/>
      <c r="BN41" s="297"/>
      <c r="BO41" s="297"/>
      <c r="BP41" s="297"/>
      <c r="BQ41" s="297"/>
      <c r="BR41" s="297"/>
      <c r="BS41" s="297"/>
      <c r="BT41" s="297"/>
      <c r="BU41" s="297"/>
      <c r="BV41" s="321"/>
      <c r="BW41" s="298">
        <v>242</v>
      </c>
      <c r="BX41" s="299"/>
      <c r="BY41" s="299"/>
      <c r="BZ41" s="300"/>
      <c r="CA41" s="299"/>
      <c r="CB41" s="301"/>
      <c r="CC41" s="569"/>
      <c r="CD41" s="569"/>
      <c r="CE41" s="569"/>
      <c r="CF41" s="569"/>
      <c r="CG41" s="569"/>
      <c r="CH41" s="569"/>
      <c r="CI41" s="569"/>
      <c r="CJ41" s="406"/>
      <c r="CK41" s="407"/>
      <c r="CL41" s="407"/>
      <c r="CM41" s="407"/>
      <c r="CN41" s="407"/>
      <c r="CO41" s="407"/>
      <c r="CP41" s="408"/>
      <c r="CQ41" s="406"/>
      <c r="CR41" s="407"/>
      <c r="CS41" s="407"/>
      <c r="CT41" s="407"/>
      <c r="CU41" s="407"/>
      <c r="CV41" s="408"/>
    </row>
    <row r="42" spans="1:100" ht="13.5" customHeight="1" thickBot="1" x14ac:dyDescent="0.25">
      <c r="A42" s="293">
        <v>351026</v>
      </c>
      <c r="B42" s="294"/>
      <c r="C42" s="295"/>
      <c r="D42" s="296" t="s">
        <v>859</v>
      </c>
      <c r="E42" s="297"/>
      <c r="F42" s="297"/>
      <c r="G42" s="297"/>
      <c r="H42" s="297"/>
      <c r="I42" s="297"/>
      <c r="J42" s="297"/>
      <c r="K42" s="297"/>
      <c r="L42" s="297"/>
      <c r="M42" s="297"/>
      <c r="N42" s="321"/>
      <c r="O42" s="298">
        <v>200</v>
      </c>
      <c r="P42" s="299"/>
      <c r="Q42" s="299"/>
      <c r="R42" s="300"/>
      <c r="S42" s="299"/>
      <c r="T42" s="301"/>
      <c r="U42" s="293">
        <v>351073</v>
      </c>
      <c r="V42" s="294"/>
      <c r="W42" s="295"/>
      <c r="X42" s="296" t="s">
        <v>860</v>
      </c>
      <c r="Y42" s="297"/>
      <c r="Z42" s="297"/>
      <c r="AA42" s="297"/>
      <c r="AB42" s="297"/>
      <c r="AC42" s="297"/>
      <c r="AD42" s="297"/>
      <c r="AE42" s="297"/>
      <c r="AF42" s="297"/>
      <c r="AG42" s="297"/>
      <c r="AH42" s="321"/>
      <c r="AI42" s="298">
        <v>700</v>
      </c>
      <c r="AJ42" s="299"/>
      <c r="AK42" s="299"/>
      <c r="AL42" s="300"/>
      <c r="AM42" s="299"/>
      <c r="AN42" s="301"/>
      <c r="AO42" s="293">
        <v>352026</v>
      </c>
      <c r="AP42" s="294"/>
      <c r="AQ42" s="295"/>
      <c r="AR42" s="296" t="s">
        <v>857</v>
      </c>
      <c r="AS42" s="297"/>
      <c r="AT42" s="297"/>
      <c r="AU42" s="297"/>
      <c r="AV42" s="297"/>
      <c r="AW42" s="297"/>
      <c r="AX42" s="297"/>
      <c r="AY42" s="297"/>
      <c r="AZ42" s="297"/>
      <c r="BA42" s="297"/>
      <c r="BB42" s="321"/>
      <c r="BC42" s="298">
        <v>250</v>
      </c>
      <c r="BD42" s="299"/>
      <c r="BE42" s="299"/>
      <c r="BF42" s="300"/>
      <c r="BG42" s="299"/>
      <c r="BH42" s="301"/>
      <c r="BI42" s="293">
        <v>352065</v>
      </c>
      <c r="BJ42" s="294"/>
      <c r="BK42" s="295"/>
      <c r="BL42" s="296" t="s">
        <v>858</v>
      </c>
      <c r="BM42" s="297"/>
      <c r="BN42" s="297"/>
      <c r="BO42" s="297"/>
      <c r="BP42" s="297"/>
      <c r="BQ42" s="297"/>
      <c r="BR42" s="297"/>
      <c r="BS42" s="297"/>
      <c r="BT42" s="297"/>
      <c r="BU42" s="297"/>
      <c r="BV42" s="321"/>
      <c r="BW42" s="298">
        <v>330</v>
      </c>
      <c r="BX42" s="299"/>
      <c r="BY42" s="299"/>
      <c r="BZ42" s="300"/>
      <c r="CA42" s="299"/>
      <c r="CB42" s="301"/>
      <c r="CC42" s="570"/>
      <c r="CD42" s="570"/>
      <c r="CE42" s="570"/>
      <c r="CF42" s="570"/>
      <c r="CG42" s="570"/>
      <c r="CH42" s="570"/>
      <c r="CI42" s="570"/>
      <c r="CJ42" s="409"/>
      <c r="CK42" s="410"/>
      <c r="CL42" s="410"/>
      <c r="CM42" s="410"/>
      <c r="CN42" s="410"/>
      <c r="CO42" s="410"/>
      <c r="CP42" s="411"/>
      <c r="CQ42" s="409"/>
      <c r="CR42" s="410"/>
      <c r="CS42" s="410"/>
      <c r="CT42" s="410"/>
      <c r="CU42" s="410"/>
      <c r="CV42" s="411"/>
    </row>
    <row r="43" spans="1:100" ht="13.5" customHeight="1" x14ac:dyDescent="0.2">
      <c r="A43" s="293">
        <v>351027</v>
      </c>
      <c r="B43" s="294"/>
      <c r="C43" s="295"/>
      <c r="D43" s="296" t="s">
        <v>863</v>
      </c>
      <c r="E43" s="297"/>
      <c r="F43" s="297"/>
      <c r="G43" s="297"/>
      <c r="H43" s="297"/>
      <c r="I43" s="297"/>
      <c r="J43" s="297"/>
      <c r="K43" s="297"/>
      <c r="L43" s="297"/>
      <c r="M43" s="297"/>
      <c r="N43" s="321"/>
      <c r="O43" s="298">
        <v>60</v>
      </c>
      <c r="P43" s="299"/>
      <c r="Q43" s="299"/>
      <c r="R43" s="300"/>
      <c r="S43" s="299"/>
      <c r="T43" s="301"/>
      <c r="U43" s="293">
        <v>351084</v>
      </c>
      <c r="V43" s="294"/>
      <c r="W43" s="295"/>
      <c r="X43" s="296" t="s">
        <v>864</v>
      </c>
      <c r="Y43" s="297"/>
      <c r="Z43" s="297"/>
      <c r="AA43" s="297"/>
      <c r="AB43" s="297"/>
      <c r="AC43" s="297"/>
      <c r="AD43" s="297"/>
      <c r="AE43" s="297"/>
      <c r="AF43" s="297"/>
      <c r="AG43" s="297"/>
      <c r="AH43" s="321"/>
      <c r="AI43" s="298">
        <v>310</v>
      </c>
      <c r="AJ43" s="299"/>
      <c r="AK43" s="299"/>
      <c r="AL43" s="300"/>
      <c r="AM43" s="299"/>
      <c r="AN43" s="301"/>
      <c r="AO43" s="293">
        <v>352027</v>
      </c>
      <c r="AP43" s="294"/>
      <c r="AQ43" s="295"/>
      <c r="AR43" s="296" t="s">
        <v>861</v>
      </c>
      <c r="AS43" s="297"/>
      <c r="AT43" s="297"/>
      <c r="AU43" s="297"/>
      <c r="AV43" s="297"/>
      <c r="AW43" s="297"/>
      <c r="AX43" s="297"/>
      <c r="AY43" s="297"/>
      <c r="AZ43" s="297"/>
      <c r="BA43" s="297"/>
      <c r="BB43" s="321"/>
      <c r="BC43" s="298">
        <v>380</v>
      </c>
      <c r="BD43" s="299"/>
      <c r="BE43" s="299"/>
      <c r="BF43" s="300"/>
      <c r="BG43" s="299"/>
      <c r="BH43" s="301"/>
      <c r="BI43" s="293">
        <v>352066</v>
      </c>
      <c r="BJ43" s="294"/>
      <c r="BK43" s="295"/>
      <c r="BL43" s="296" t="s">
        <v>862</v>
      </c>
      <c r="BM43" s="297"/>
      <c r="BN43" s="297"/>
      <c r="BO43" s="297"/>
      <c r="BP43" s="297"/>
      <c r="BQ43" s="297"/>
      <c r="BR43" s="297"/>
      <c r="BS43" s="297"/>
      <c r="BT43" s="297"/>
      <c r="BU43" s="297"/>
      <c r="BV43" s="321"/>
      <c r="BW43" s="298">
        <v>266</v>
      </c>
      <c r="BX43" s="299"/>
      <c r="BY43" s="299"/>
      <c r="BZ43" s="300"/>
      <c r="CA43" s="299"/>
      <c r="CB43" s="301"/>
      <c r="CC43" s="57"/>
      <c r="CD43" s="57"/>
      <c r="CE43" s="57"/>
      <c r="CF43" s="57"/>
      <c r="CG43" s="57"/>
      <c r="CH43" s="57"/>
      <c r="CI43" s="57"/>
      <c r="CJ43" s="57"/>
      <c r="CK43" s="57"/>
      <c r="CL43" s="57"/>
      <c r="CM43" s="57"/>
      <c r="CN43" s="57"/>
      <c r="CO43" s="57"/>
      <c r="CP43" s="57"/>
      <c r="CQ43" s="57"/>
      <c r="CR43" s="57"/>
      <c r="CS43" s="57"/>
      <c r="CT43" s="57"/>
      <c r="CU43" s="57"/>
      <c r="CV43" s="57"/>
    </row>
    <row r="44" spans="1:100" ht="13.5" customHeight="1" x14ac:dyDescent="0.2">
      <c r="A44" s="293">
        <v>351028</v>
      </c>
      <c r="B44" s="294"/>
      <c r="C44" s="295"/>
      <c r="D44" s="296" t="s">
        <v>867</v>
      </c>
      <c r="E44" s="297"/>
      <c r="F44" s="297"/>
      <c r="G44" s="297"/>
      <c r="H44" s="297"/>
      <c r="I44" s="297"/>
      <c r="J44" s="297"/>
      <c r="K44" s="297"/>
      <c r="L44" s="297"/>
      <c r="M44" s="297"/>
      <c r="N44" s="321"/>
      <c r="O44" s="298">
        <v>370</v>
      </c>
      <c r="P44" s="299"/>
      <c r="Q44" s="299"/>
      <c r="R44" s="300"/>
      <c r="S44" s="299"/>
      <c r="T44" s="301"/>
      <c r="U44" s="293">
        <v>351074</v>
      </c>
      <c r="V44" s="294"/>
      <c r="W44" s="295"/>
      <c r="X44" s="296" t="s">
        <v>868</v>
      </c>
      <c r="Y44" s="297"/>
      <c r="Z44" s="297"/>
      <c r="AA44" s="297"/>
      <c r="AB44" s="297"/>
      <c r="AC44" s="297"/>
      <c r="AD44" s="297"/>
      <c r="AE44" s="297"/>
      <c r="AF44" s="297"/>
      <c r="AG44" s="297"/>
      <c r="AH44" s="321"/>
      <c r="AI44" s="298">
        <v>480</v>
      </c>
      <c r="AJ44" s="299"/>
      <c r="AK44" s="299"/>
      <c r="AL44" s="300"/>
      <c r="AM44" s="299"/>
      <c r="AN44" s="301"/>
      <c r="AO44" s="293">
        <v>352028</v>
      </c>
      <c r="AP44" s="294"/>
      <c r="AQ44" s="295"/>
      <c r="AR44" s="296" t="s">
        <v>865</v>
      </c>
      <c r="AS44" s="297"/>
      <c r="AT44" s="297"/>
      <c r="AU44" s="297"/>
      <c r="AV44" s="297"/>
      <c r="AW44" s="297"/>
      <c r="AX44" s="297"/>
      <c r="AY44" s="297"/>
      <c r="AZ44" s="297"/>
      <c r="BA44" s="297"/>
      <c r="BB44" s="321"/>
      <c r="BC44" s="298">
        <v>175</v>
      </c>
      <c r="BD44" s="299"/>
      <c r="BE44" s="299"/>
      <c r="BF44" s="300"/>
      <c r="BG44" s="299"/>
      <c r="BH44" s="301"/>
      <c r="BI44" s="376" t="s">
        <v>866</v>
      </c>
      <c r="BJ44" s="377"/>
      <c r="BK44" s="377"/>
      <c r="BL44" s="377"/>
      <c r="BM44" s="377"/>
      <c r="BN44" s="377"/>
      <c r="BO44" s="377"/>
      <c r="BP44" s="377"/>
      <c r="BQ44" s="377"/>
      <c r="BR44" s="377"/>
      <c r="BS44" s="377"/>
      <c r="BT44" s="377"/>
      <c r="BU44" s="377"/>
      <c r="BV44" s="378"/>
      <c r="BW44" s="356">
        <f>SUM(BW37:BW43)</f>
        <v>1278</v>
      </c>
      <c r="BX44" s="357"/>
      <c r="BY44" s="358"/>
      <c r="BZ44" s="359" t="str">
        <f>IF(COUNTA(BZ37:BZ43)=0,"",SUMIF(BZ37:BZ43,"●",BW37:BW43)+SUM(BZ37:BZ43))</f>
        <v/>
      </c>
      <c r="CA44" s="357"/>
      <c r="CB44" s="358"/>
      <c r="CC44" s="57"/>
      <c r="CD44" s="57"/>
      <c r="CE44" s="57"/>
      <c r="CF44" s="57"/>
      <c r="CG44" s="57"/>
      <c r="CH44" s="57"/>
      <c r="CI44" s="57"/>
      <c r="CJ44" s="57"/>
      <c r="CK44" s="57"/>
      <c r="CL44" s="57"/>
      <c r="CM44" s="57"/>
      <c r="CN44" s="57"/>
      <c r="CO44" s="57"/>
      <c r="CP44" s="57"/>
      <c r="CQ44" s="57"/>
      <c r="CR44" s="57"/>
      <c r="CS44" s="57"/>
      <c r="CT44" s="57"/>
      <c r="CU44" s="57"/>
      <c r="CV44" s="57"/>
    </row>
    <row r="45" spans="1:100" ht="13.5" customHeight="1" x14ac:dyDescent="0.2">
      <c r="A45" s="293">
        <v>351029</v>
      </c>
      <c r="B45" s="294"/>
      <c r="C45" s="295"/>
      <c r="D45" s="296" t="s">
        <v>871</v>
      </c>
      <c r="E45" s="297"/>
      <c r="F45" s="297"/>
      <c r="G45" s="297"/>
      <c r="H45" s="297"/>
      <c r="I45" s="297"/>
      <c r="J45" s="297"/>
      <c r="K45" s="297"/>
      <c r="L45" s="297"/>
      <c r="M45" s="297"/>
      <c r="N45" s="321"/>
      <c r="O45" s="298">
        <v>100</v>
      </c>
      <c r="P45" s="299"/>
      <c r="Q45" s="299"/>
      <c r="R45" s="300"/>
      <c r="S45" s="299"/>
      <c r="T45" s="301"/>
      <c r="U45" s="293">
        <v>351075</v>
      </c>
      <c r="V45" s="294"/>
      <c r="W45" s="295"/>
      <c r="X45" s="296" t="s">
        <v>872</v>
      </c>
      <c r="Y45" s="297"/>
      <c r="Z45" s="297"/>
      <c r="AA45" s="297"/>
      <c r="AB45" s="297"/>
      <c r="AC45" s="297"/>
      <c r="AD45" s="297"/>
      <c r="AE45" s="297"/>
      <c r="AF45" s="297"/>
      <c r="AG45" s="297"/>
      <c r="AH45" s="321"/>
      <c r="AI45" s="298">
        <v>380</v>
      </c>
      <c r="AJ45" s="299"/>
      <c r="AK45" s="299"/>
      <c r="AL45" s="300"/>
      <c r="AM45" s="299"/>
      <c r="AN45" s="301"/>
      <c r="AO45" s="293">
        <v>352029</v>
      </c>
      <c r="AP45" s="294"/>
      <c r="AQ45" s="295"/>
      <c r="AR45" s="296" t="s">
        <v>869</v>
      </c>
      <c r="AS45" s="297"/>
      <c r="AT45" s="297"/>
      <c r="AU45" s="297"/>
      <c r="AV45" s="297"/>
      <c r="AW45" s="297"/>
      <c r="AX45" s="297"/>
      <c r="AY45" s="297"/>
      <c r="AZ45" s="297"/>
      <c r="BA45" s="297"/>
      <c r="BB45" s="321"/>
      <c r="BC45" s="298">
        <v>170</v>
      </c>
      <c r="BD45" s="299"/>
      <c r="BE45" s="299"/>
      <c r="BF45" s="300"/>
      <c r="BG45" s="299"/>
      <c r="BH45" s="301"/>
      <c r="BI45" s="293">
        <v>352067</v>
      </c>
      <c r="BJ45" s="294"/>
      <c r="BK45" s="295"/>
      <c r="BL45" s="296" t="s">
        <v>870</v>
      </c>
      <c r="BM45" s="297"/>
      <c r="BN45" s="297"/>
      <c r="BO45" s="297"/>
      <c r="BP45" s="297"/>
      <c r="BQ45" s="297"/>
      <c r="BR45" s="297"/>
      <c r="BS45" s="297"/>
      <c r="BT45" s="297"/>
      <c r="BU45" s="297"/>
      <c r="BV45" s="321"/>
      <c r="BW45" s="298">
        <v>605</v>
      </c>
      <c r="BX45" s="299"/>
      <c r="BY45" s="299"/>
      <c r="BZ45" s="300"/>
      <c r="CA45" s="299"/>
      <c r="CB45" s="301"/>
      <c r="CC45" s="57"/>
      <c r="CD45" s="57"/>
      <c r="CE45" s="57"/>
      <c r="CF45" s="57"/>
      <c r="CG45" s="57"/>
      <c r="CH45" s="57"/>
      <c r="CI45" s="57"/>
      <c r="CJ45" s="57"/>
      <c r="CK45" s="57"/>
      <c r="CL45" s="57"/>
      <c r="CM45" s="57"/>
      <c r="CN45" s="57"/>
      <c r="CO45" s="57"/>
      <c r="CP45" s="57"/>
      <c r="CQ45" s="57"/>
      <c r="CR45" s="57"/>
      <c r="CS45" s="57"/>
      <c r="CT45" s="57"/>
      <c r="CU45" s="57"/>
      <c r="CV45" s="57"/>
    </row>
    <row r="46" spans="1:100" ht="13.5" customHeight="1" x14ac:dyDescent="0.2">
      <c r="A46" s="293">
        <v>351030</v>
      </c>
      <c r="B46" s="294"/>
      <c r="C46" s="295"/>
      <c r="D46" s="296" t="s">
        <v>875</v>
      </c>
      <c r="E46" s="297"/>
      <c r="F46" s="297"/>
      <c r="G46" s="297"/>
      <c r="H46" s="297"/>
      <c r="I46" s="297"/>
      <c r="J46" s="297"/>
      <c r="K46" s="297"/>
      <c r="L46" s="297"/>
      <c r="M46" s="297"/>
      <c r="N46" s="321"/>
      <c r="O46" s="298">
        <v>243</v>
      </c>
      <c r="P46" s="299"/>
      <c r="Q46" s="299"/>
      <c r="R46" s="300"/>
      <c r="S46" s="299"/>
      <c r="T46" s="301"/>
      <c r="U46" s="293">
        <v>351076</v>
      </c>
      <c r="V46" s="294"/>
      <c r="W46" s="295"/>
      <c r="X46" s="296" t="s">
        <v>876</v>
      </c>
      <c r="Y46" s="297"/>
      <c r="Z46" s="297"/>
      <c r="AA46" s="297"/>
      <c r="AB46" s="297"/>
      <c r="AC46" s="297"/>
      <c r="AD46" s="297"/>
      <c r="AE46" s="297"/>
      <c r="AF46" s="297"/>
      <c r="AG46" s="297"/>
      <c r="AH46" s="321"/>
      <c r="AI46" s="298">
        <v>150</v>
      </c>
      <c r="AJ46" s="299"/>
      <c r="AK46" s="299"/>
      <c r="AL46" s="300"/>
      <c r="AM46" s="299"/>
      <c r="AN46" s="301"/>
      <c r="AO46" s="293">
        <v>352030</v>
      </c>
      <c r="AP46" s="294"/>
      <c r="AQ46" s="295"/>
      <c r="AR46" s="296" t="s">
        <v>873</v>
      </c>
      <c r="AS46" s="297"/>
      <c r="AT46" s="297"/>
      <c r="AU46" s="297"/>
      <c r="AV46" s="297"/>
      <c r="AW46" s="297"/>
      <c r="AX46" s="297"/>
      <c r="AY46" s="297"/>
      <c r="AZ46" s="297"/>
      <c r="BA46" s="297"/>
      <c r="BB46" s="321"/>
      <c r="BC46" s="298">
        <v>190</v>
      </c>
      <c r="BD46" s="299"/>
      <c r="BE46" s="299"/>
      <c r="BF46" s="300"/>
      <c r="BG46" s="299"/>
      <c r="BH46" s="301"/>
      <c r="BI46" s="293">
        <v>352068</v>
      </c>
      <c r="BJ46" s="294"/>
      <c r="BK46" s="295"/>
      <c r="BL46" s="296" t="s">
        <v>874</v>
      </c>
      <c r="BM46" s="297"/>
      <c r="BN46" s="297"/>
      <c r="BO46" s="297"/>
      <c r="BP46" s="297"/>
      <c r="BQ46" s="297"/>
      <c r="BR46" s="297"/>
      <c r="BS46" s="297"/>
      <c r="BT46" s="297"/>
      <c r="BU46" s="297"/>
      <c r="BV46" s="321"/>
      <c r="BW46" s="298">
        <v>30</v>
      </c>
      <c r="BX46" s="299"/>
      <c r="BY46" s="299"/>
      <c r="BZ46" s="300"/>
      <c r="CA46" s="299"/>
      <c r="CB46" s="301"/>
      <c r="CC46" s="98"/>
      <c r="CD46" s="98"/>
      <c r="CE46" s="98"/>
      <c r="CF46" s="98"/>
      <c r="CG46" s="98"/>
      <c r="CH46" s="98"/>
      <c r="CI46" s="98"/>
      <c r="CJ46" s="98"/>
      <c r="CK46" s="98"/>
      <c r="CL46" s="98"/>
      <c r="CM46" s="98"/>
      <c r="CN46" s="98"/>
      <c r="CO46" s="98"/>
      <c r="CP46" s="98"/>
      <c r="CQ46" s="98"/>
      <c r="CR46" s="98"/>
      <c r="CS46" s="98"/>
      <c r="CT46" s="98"/>
      <c r="CU46" s="98"/>
      <c r="CV46" s="98"/>
    </row>
    <row r="47" spans="1:100" ht="13.5" customHeight="1" x14ac:dyDescent="0.2">
      <c r="A47" s="376" t="s">
        <v>879</v>
      </c>
      <c r="B47" s="377"/>
      <c r="C47" s="377"/>
      <c r="D47" s="377"/>
      <c r="E47" s="377"/>
      <c r="F47" s="377"/>
      <c r="G47" s="377"/>
      <c r="H47" s="377"/>
      <c r="I47" s="377"/>
      <c r="J47" s="377"/>
      <c r="K47" s="377"/>
      <c r="L47" s="377"/>
      <c r="M47" s="377"/>
      <c r="N47" s="378"/>
      <c r="O47" s="356">
        <f>SUM(O37:O46)</f>
        <v>2224</v>
      </c>
      <c r="P47" s="357"/>
      <c r="Q47" s="358"/>
      <c r="R47" s="359" t="str">
        <f>IF(COUNTA(R37:R46)=0,"",SUMIF(R37:R46,"●",O37:O46)+SUM(R37:R46))</f>
        <v/>
      </c>
      <c r="S47" s="357"/>
      <c r="T47" s="358"/>
      <c r="U47" s="293">
        <v>351077</v>
      </c>
      <c r="V47" s="294"/>
      <c r="W47" s="295"/>
      <c r="X47" s="296" t="s">
        <v>880</v>
      </c>
      <c r="Y47" s="297"/>
      <c r="Z47" s="297"/>
      <c r="AA47" s="297"/>
      <c r="AB47" s="297"/>
      <c r="AC47" s="297"/>
      <c r="AD47" s="297"/>
      <c r="AE47" s="297"/>
      <c r="AF47" s="297"/>
      <c r="AG47" s="297"/>
      <c r="AH47" s="321"/>
      <c r="AI47" s="298">
        <v>380</v>
      </c>
      <c r="AJ47" s="299"/>
      <c r="AK47" s="299"/>
      <c r="AL47" s="300"/>
      <c r="AM47" s="299"/>
      <c r="AN47" s="301"/>
      <c r="AO47" s="376" t="s">
        <v>877</v>
      </c>
      <c r="AP47" s="377"/>
      <c r="AQ47" s="377"/>
      <c r="AR47" s="377"/>
      <c r="AS47" s="377"/>
      <c r="AT47" s="377"/>
      <c r="AU47" s="377"/>
      <c r="AV47" s="377"/>
      <c r="AW47" s="377"/>
      <c r="AX47" s="377"/>
      <c r="AY47" s="377"/>
      <c r="AZ47" s="377"/>
      <c r="BA47" s="377"/>
      <c r="BB47" s="378"/>
      <c r="BC47" s="356">
        <f>SUM(BC33:BC46)</f>
        <v>2311</v>
      </c>
      <c r="BD47" s="357"/>
      <c r="BE47" s="358"/>
      <c r="BF47" s="359" t="str">
        <f>IF(COUNTA(BF33:BF46)=0,"",SUMIF(BF33:BF46,"●",BC33:BC46)+SUM(BF33:BF46))</f>
        <v/>
      </c>
      <c r="BG47" s="357"/>
      <c r="BH47" s="358"/>
      <c r="BI47" s="293">
        <v>352069</v>
      </c>
      <c r="BJ47" s="294"/>
      <c r="BK47" s="295"/>
      <c r="BL47" s="296" t="s">
        <v>878</v>
      </c>
      <c r="BM47" s="297"/>
      <c r="BN47" s="297"/>
      <c r="BO47" s="297"/>
      <c r="BP47" s="297"/>
      <c r="BQ47" s="297"/>
      <c r="BR47" s="297"/>
      <c r="BS47" s="297"/>
      <c r="BT47" s="297"/>
      <c r="BU47" s="297"/>
      <c r="BV47" s="321"/>
      <c r="BW47" s="298">
        <v>280</v>
      </c>
      <c r="BX47" s="299"/>
      <c r="BY47" s="299"/>
      <c r="BZ47" s="300"/>
      <c r="CA47" s="299"/>
      <c r="CB47" s="301"/>
      <c r="CC47" s="98"/>
      <c r="CD47" s="98"/>
      <c r="CE47" s="98"/>
      <c r="CF47" s="98"/>
      <c r="CG47" s="98"/>
      <c r="CH47" s="98"/>
      <c r="CI47" s="98"/>
      <c r="CJ47" s="98"/>
      <c r="CK47" s="98"/>
      <c r="CL47" s="98"/>
      <c r="CM47" s="98"/>
      <c r="CN47" s="98"/>
      <c r="CO47" s="98"/>
      <c r="CP47" s="98"/>
      <c r="CQ47" s="98"/>
      <c r="CR47" s="98"/>
      <c r="CS47" s="98"/>
      <c r="CT47" s="98"/>
      <c r="CU47" s="98"/>
      <c r="CV47" s="98"/>
    </row>
    <row r="48" spans="1:100" ht="13.5" customHeight="1" x14ac:dyDescent="0.2">
      <c r="A48" s="293">
        <v>351032</v>
      </c>
      <c r="B48" s="294"/>
      <c r="C48" s="295"/>
      <c r="D48" s="296" t="s">
        <v>883</v>
      </c>
      <c r="E48" s="297"/>
      <c r="F48" s="297"/>
      <c r="G48" s="297"/>
      <c r="H48" s="297"/>
      <c r="I48" s="297"/>
      <c r="J48" s="297"/>
      <c r="K48" s="297"/>
      <c r="L48" s="297"/>
      <c r="M48" s="297"/>
      <c r="N48" s="321"/>
      <c r="O48" s="298">
        <v>440</v>
      </c>
      <c r="P48" s="299"/>
      <c r="Q48" s="299"/>
      <c r="R48" s="300"/>
      <c r="S48" s="299"/>
      <c r="T48" s="301"/>
      <c r="U48" s="376" t="s">
        <v>884</v>
      </c>
      <c r="V48" s="377"/>
      <c r="W48" s="377"/>
      <c r="X48" s="377"/>
      <c r="Y48" s="377"/>
      <c r="Z48" s="377"/>
      <c r="AA48" s="377"/>
      <c r="AB48" s="377"/>
      <c r="AC48" s="377"/>
      <c r="AD48" s="377"/>
      <c r="AE48" s="377"/>
      <c r="AF48" s="377"/>
      <c r="AG48" s="377"/>
      <c r="AH48" s="378"/>
      <c r="AI48" s="356">
        <f>SUM(AI38:AI47)</f>
        <v>3607</v>
      </c>
      <c r="AJ48" s="357"/>
      <c r="AK48" s="358"/>
      <c r="AL48" s="359" t="str">
        <f>IF(COUNTA(AL38:AL47)=0,"",SUMIF(AL38:AL47,"●",AI38:AI47)+SUM(AL38:AL47))</f>
        <v/>
      </c>
      <c r="AM48" s="357"/>
      <c r="AN48" s="358"/>
      <c r="AO48" s="293">
        <v>352031</v>
      </c>
      <c r="AP48" s="294"/>
      <c r="AQ48" s="295"/>
      <c r="AR48" s="296" t="s">
        <v>881</v>
      </c>
      <c r="AS48" s="297"/>
      <c r="AT48" s="297"/>
      <c r="AU48" s="297"/>
      <c r="AV48" s="297"/>
      <c r="AW48" s="297"/>
      <c r="AX48" s="297"/>
      <c r="AY48" s="297"/>
      <c r="AZ48" s="297"/>
      <c r="BA48" s="297"/>
      <c r="BB48" s="321"/>
      <c r="BC48" s="298">
        <v>700</v>
      </c>
      <c r="BD48" s="299"/>
      <c r="BE48" s="299"/>
      <c r="BF48" s="300"/>
      <c r="BG48" s="299"/>
      <c r="BH48" s="301"/>
      <c r="BI48" s="293">
        <v>352070</v>
      </c>
      <c r="BJ48" s="294"/>
      <c r="BK48" s="295"/>
      <c r="BL48" s="296" t="s">
        <v>882</v>
      </c>
      <c r="BM48" s="297"/>
      <c r="BN48" s="297"/>
      <c r="BO48" s="297"/>
      <c r="BP48" s="297"/>
      <c r="BQ48" s="297"/>
      <c r="BR48" s="297"/>
      <c r="BS48" s="297"/>
      <c r="BT48" s="297"/>
      <c r="BU48" s="297"/>
      <c r="BV48" s="321"/>
      <c r="BW48" s="298">
        <v>724</v>
      </c>
      <c r="BX48" s="299"/>
      <c r="BY48" s="299"/>
      <c r="BZ48" s="300"/>
      <c r="CA48" s="299"/>
      <c r="CB48" s="301"/>
      <c r="CC48" s="98"/>
      <c r="CD48" s="98"/>
      <c r="CE48" s="98"/>
      <c r="CF48" s="98"/>
      <c r="CG48" s="98"/>
      <c r="CH48" s="98"/>
      <c r="CI48" s="98"/>
      <c r="CJ48" s="98"/>
      <c r="CK48" s="98"/>
      <c r="CL48" s="98"/>
      <c r="CM48" s="98"/>
      <c r="CN48" s="98"/>
      <c r="CO48" s="98"/>
      <c r="CP48" s="98"/>
      <c r="CQ48" s="98"/>
      <c r="CR48" s="98"/>
      <c r="CS48" s="98"/>
      <c r="CT48" s="98"/>
      <c r="CU48" s="98"/>
      <c r="CV48" s="98"/>
    </row>
    <row r="49" spans="1:100" ht="13.5" customHeight="1" x14ac:dyDescent="0.2">
      <c r="A49" s="293">
        <v>351033</v>
      </c>
      <c r="B49" s="294"/>
      <c r="C49" s="295"/>
      <c r="D49" s="296" t="s">
        <v>887</v>
      </c>
      <c r="E49" s="297"/>
      <c r="F49" s="297"/>
      <c r="G49" s="297"/>
      <c r="H49" s="297"/>
      <c r="I49" s="297"/>
      <c r="J49" s="297"/>
      <c r="K49" s="297"/>
      <c r="L49" s="297"/>
      <c r="M49" s="297"/>
      <c r="N49" s="321"/>
      <c r="O49" s="298">
        <v>460</v>
      </c>
      <c r="P49" s="299"/>
      <c r="Q49" s="299"/>
      <c r="R49" s="300"/>
      <c r="S49" s="299"/>
      <c r="T49" s="301"/>
      <c r="U49" s="293">
        <v>351078</v>
      </c>
      <c r="V49" s="294"/>
      <c r="W49" s="295"/>
      <c r="X49" s="296" t="s">
        <v>888</v>
      </c>
      <c r="Y49" s="297"/>
      <c r="Z49" s="297"/>
      <c r="AA49" s="297"/>
      <c r="AB49" s="297"/>
      <c r="AC49" s="297"/>
      <c r="AD49" s="297"/>
      <c r="AE49" s="297"/>
      <c r="AF49" s="297"/>
      <c r="AG49" s="297"/>
      <c r="AH49" s="321"/>
      <c r="AI49" s="298">
        <v>1090</v>
      </c>
      <c r="AJ49" s="299"/>
      <c r="AK49" s="299"/>
      <c r="AL49" s="300"/>
      <c r="AM49" s="299"/>
      <c r="AN49" s="301"/>
      <c r="AO49" s="293">
        <v>352032</v>
      </c>
      <c r="AP49" s="294"/>
      <c r="AQ49" s="295"/>
      <c r="AR49" s="296" t="s">
        <v>885</v>
      </c>
      <c r="AS49" s="297"/>
      <c r="AT49" s="297"/>
      <c r="AU49" s="297"/>
      <c r="AV49" s="297"/>
      <c r="AW49" s="297"/>
      <c r="AX49" s="297"/>
      <c r="AY49" s="297"/>
      <c r="AZ49" s="297"/>
      <c r="BA49" s="297"/>
      <c r="BB49" s="321"/>
      <c r="BC49" s="298">
        <v>374</v>
      </c>
      <c r="BD49" s="299"/>
      <c r="BE49" s="299"/>
      <c r="BF49" s="300"/>
      <c r="BG49" s="299"/>
      <c r="BH49" s="301"/>
      <c r="BI49" s="293">
        <v>352071</v>
      </c>
      <c r="BJ49" s="294"/>
      <c r="BK49" s="295"/>
      <c r="BL49" s="296" t="s">
        <v>886</v>
      </c>
      <c r="BM49" s="297"/>
      <c r="BN49" s="297"/>
      <c r="BO49" s="297"/>
      <c r="BP49" s="297"/>
      <c r="BQ49" s="297"/>
      <c r="BR49" s="297"/>
      <c r="BS49" s="297"/>
      <c r="BT49" s="297"/>
      <c r="BU49" s="297"/>
      <c r="BV49" s="321"/>
      <c r="BW49" s="298">
        <v>585</v>
      </c>
      <c r="BX49" s="299"/>
      <c r="BY49" s="299"/>
      <c r="BZ49" s="300"/>
      <c r="CA49" s="299"/>
      <c r="CB49" s="301"/>
      <c r="CC49" s="98"/>
      <c r="CD49" s="98"/>
      <c r="CE49" s="98"/>
      <c r="CF49" s="98"/>
      <c r="CG49" s="98"/>
      <c r="CH49" s="98"/>
      <c r="CI49" s="98"/>
      <c r="CJ49" s="98"/>
      <c r="CK49" s="98"/>
      <c r="CL49" s="98"/>
      <c r="CM49" s="98"/>
      <c r="CN49" s="98"/>
      <c r="CO49" s="98"/>
      <c r="CP49" s="98"/>
      <c r="CQ49" s="98"/>
      <c r="CR49" s="98"/>
      <c r="CS49" s="98"/>
      <c r="CT49" s="98"/>
      <c r="CU49" s="98"/>
      <c r="CV49" s="98"/>
    </row>
    <row r="50" spans="1:100" ht="13.5" customHeight="1" thickBot="1" x14ac:dyDescent="0.25">
      <c r="A50" s="293">
        <v>351034</v>
      </c>
      <c r="B50" s="294"/>
      <c r="C50" s="295"/>
      <c r="D50" s="296" t="s">
        <v>891</v>
      </c>
      <c r="E50" s="297"/>
      <c r="F50" s="297"/>
      <c r="G50" s="297"/>
      <c r="H50" s="297"/>
      <c r="I50" s="297"/>
      <c r="J50" s="297"/>
      <c r="K50" s="297"/>
      <c r="L50" s="297"/>
      <c r="M50" s="297"/>
      <c r="N50" s="321"/>
      <c r="O50" s="298">
        <v>560</v>
      </c>
      <c r="P50" s="299"/>
      <c r="Q50" s="299"/>
      <c r="R50" s="300"/>
      <c r="S50" s="299"/>
      <c r="T50" s="301"/>
      <c r="U50" s="293">
        <v>351079</v>
      </c>
      <c r="V50" s="294"/>
      <c r="W50" s="295"/>
      <c r="X50" s="296" t="s">
        <v>892</v>
      </c>
      <c r="Y50" s="297"/>
      <c r="Z50" s="297"/>
      <c r="AA50" s="297"/>
      <c r="AB50" s="297"/>
      <c r="AC50" s="297"/>
      <c r="AD50" s="297"/>
      <c r="AE50" s="297"/>
      <c r="AF50" s="297"/>
      <c r="AG50" s="297"/>
      <c r="AH50" s="321"/>
      <c r="AI50" s="298">
        <v>400</v>
      </c>
      <c r="AJ50" s="299"/>
      <c r="AK50" s="299"/>
      <c r="AL50" s="300"/>
      <c r="AM50" s="299"/>
      <c r="AN50" s="301"/>
      <c r="AO50" s="293">
        <v>352033</v>
      </c>
      <c r="AP50" s="294"/>
      <c r="AQ50" s="295"/>
      <c r="AR50" s="296" t="s">
        <v>889</v>
      </c>
      <c r="AS50" s="297"/>
      <c r="AT50" s="297"/>
      <c r="AU50" s="297"/>
      <c r="AV50" s="297"/>
      <c r="AW50" s="297"/>
      <c r="AX50" s="297"/>
      <c r="AY50" s="297"/>
      <c r="AZ50" s="297"/>
      <c r="BA50" s="297"/>
      <c r="BB50" s="321"/>
      <c r="BC50" s="298">
        <v>500</v>
      </c>
      <c r="BD50" s="299"/>
      <c r="BE50" s="299"/>
      <c r="BF50" s="300"/>
      <c r="BG50" s="299"/>
      <c r="BH50" s="301"/>
      <c r="BI50" s="293">
        <v>352072</v>
      </c>
      <c r="BJ50" s="294"/>
      <c r="BK50" s="295"/>
      <c r="BL50" s="296" t="s">
        <v>890</v>
      </c>
      <c r="BM50" s="297"/>
      <c r="BN50" s="297"/>
      <c r="BO50" s="297"/>
      <c r="BP50" s="297"/>
      <c r="BQ50" s="297"/>
      <c r="BR50" s="297"/>
      <c r="BS50" s="297"/>
      <c r="BT50" s="297"/>
      <c r="BU50" s="297"/>
      <c r="BV50" s="321"/>
      <c r="BW50" s="298">
        <v>45</v>
      </c>
      <c r="BX50" s="299"/>
      <c r="BY50" s="299"/>
      <c r="BZ50" s="300"/>
      <c r="CA50" s="299"/>
      <c r="CB50" s="301"/>
      <c r="CC50" s="98"/>
      <c r="CD50" s="98"/>
      <c r="CE50" s="98"/>
      <c r="CF50" s="98"/>
      <c r="CG50" s="98"/>
      <c r="CH50" s="98"/>
      <c r="CI50" s="98"/>
      <c r="CJ50" s="98"/>
      <c r="CK50" s="98"/>
      <c r="CL50" s="98"/>
      <c r="CM50" s="98"/>
      <c r="CN50" s="98"/>
      <c r="CO50" s="98"/>
      <c r="CP50" s="98"/>
      <c r="CQ50" s="98"/>
      <c r="CR50" s="98"/>
      <c r="CS50" s="98"/>
      <c r="CT50" s="98"/>
      <c r="CU50" s="98"/>
      <c r="CV50" s="98"/>
    </row>
    <row r="51" spans="1:100" ht="13.5" customHeight="1" x14ac:dyDescent="0.2">
      <c r="A51" s="293">
        <v>351035</v>
      </c>
      <c r="B51" s="294"/>
      <c r="C51" s="295"/>
      <c r="D51" s="296" t="s">
        <v>895</v>
      </c>
      <c r="E51" s="297"/>
      <c r="F51" s="297"/>
      <c r="G51" s="297"/>
      <c r="H51" s="297"/>
      <c r="I51" s="297"/>
      <c r="J51" s="297"/>
      <c r="K51" s="297"/>
      <c r="L51" s="297"/>
      <c r="M51" s="297"/>
      <c r="N51" s="321"/>
      <c r="O51" s="298">
        <v>360</v>
      </c>
      <c r="P51" s="299"/>
      <c r="Q51" s="299"/>
      <c r="R51" s="300"/>
      <c r="S51" s="299"/>
      <c r="T51" s="301"/>
      <c r="U51" s="293">
        <v>351080</v>
      </c>
      <c r="V51" s="294"/>
      <c r="W51" s="295"/>
      <c r="X51" s="296" t="s">
        <v>896</v>
      </c>
      <c r="Y51" s="297"/>
      <c r="Z51" s="297"/>
      <c r="AA51" s="297"/>
      <c r="AB51" s="297"/>
      <c r="AC51" s="297"/>
      <c r="AD51" s="297"/>
      <c r="AE51" s="297"/>
      <c r="AF51" s="297"/>
      <c r="AG51" s="297"/>
      <c r="AH51" s="321"/>
      <c r="AI51" s="298">
        <v>390</v>
      </c>
      <c r="AJ51" s="299"/>
      <c r="AK51" s="299"/>
      <c r="AL51" s="300"/>
      <c r="AM51" s="299"/>
      <c r="AN51" s="301"/>
      <c r="AO51" s="293">
        <v>352034</v>
      </c>
      <c r="AP51" s="294"/>
      <c r="AQ51" s="295"/>
      <c r="AR51" s="296" t="s">
        <v>893</v>
      </c>
      <c r="AS51" s="297"/>
      <c r="AT51" s="297"/>
      <c r="AU51" s="297"/>
      <c r="AV51" s="297"/>
      <c r="AW51" s="297"/>
      <c r="AX51" s="297"/>
      <c r="AY51" s="297"/>
      <c r="AZ51" s="297"/>
      <c r="BA51" s="297"/>
      <c r="BB51" s="321"/>
      <c r="BC51" s="298">
        <v>30</v>
      </c>
      <c r="BD51" s="299"/>
      <c r="BE51" s="299"/>
      <c r="BF51" s="300"/>
      <c r="BG51" s="299"/>
      <c r="BH51" s="301"/>
      <c r="BI51" s="293">
        <v>352073</v>
      </c>
      <c r="BJ51" s="294"/>
      <c r="BK51" s="295"/>
      <c r="BL51" s="296" t="s">
        <v>894</v>
      </c>
      <c r="BM51" s="297"/>
      <c r="BN51" s="297"/>
      <c r="BO51" s="297"/>
      <c r="BP51" s="297"/>
      <c r="BQ51" s="297"/>
      <c r="BR51" s="297"/>
      <c r="BS51" s="297"/>
      <c r="BT51" s="297"/>
      <c r="BU51" s="297"/>
      <c r="BV51" s="321"/>
      <c r="BW51" s="298">
        <v>92</v>
      </c>
      <c r="BX51" s="299"/>
      <c r="BY51" s="299"/>
      <c r="BZ51" s="300"/>
      <c r="CA51" s="299"/>
      <c r="CB51" s="301"/>
      <c r="CC51" s="98"/>
      <c r="CD51" s="98"/>
      <c r="CE51" s="98"/>
      <c r="CF51" s="98"/>
      <c r="CG51" s="98"/>
      <c r="CH51" s="354" t="s">
        <v>63</v>
      </c>
      <c r="CI51" s="351"/>
      <c r="CJ51" s="351"/>
      <c r="CK51" s="351"/>
      <c r="CL51" s="355"/>
      <c r="CM51" s="351" t="s">
        <v>64</v>
      </c>
      <c r="CN51" s="351"/>
      <c r="CO51" s="351"/>
      <c r="CP51" s="351"/>
      <c r="CQ51" s="351"/>
      <c r="CR51" s="355"/>
      <c r="CS51" s="351" t="s">
        <v>65</v>
      </c>
      <c r="CT51" s="351"/>
      <c r="CU51" s="352"/>
      <c r="CV51" s="98"/>
    </row>
    <row r="52" spans="1:100" ht="13.5" customHeight="1" thickBot="1" x14ac:dyDescent="0.25">
      <c r="A52" s="293">
        <v>351036</v>
      </c>
      <c r="B52" s="294"/>
      <c r="C52" s="295"/>
      <c r="D52" s="296" t="s">
        <v>899</v>
      </c>
      <c r="E52" s="297"/>
      <c r="F52" s="297"/>
      <c r="G52" s="297"/>
      <c r="H52" s="297"/>
      <c r="I52" s="297"/>
      <c r="J52" s="297"/>
      <c r="K52" s="297"/>
      <c r="L52" s="297"/>
      <c r="M52" s="297"/>
      <c r="N52" s="321"/>
      <c r="O52" s="298">
        <v>240</v>
      </c>
      <c r="P52" s="299"/>
      <c r="Q52" s="299"/>
      <c r="R52" s="300"/>
      <c r="S52" s="299"/>
      <c r="T52" s="301"/>
      <c r="U52" s="419" t="s">
        <v>900</v>
      </c>
      <c r="V52" s="377"/>
      <c r="W52" s="377"/>
      <c r="X52" s="377"/>
      <c r="Y52" s="377"/>
      <c r="Z52" s="377"/>
      <c r="AA52" s="377"/>
      <c r="AB52" s="377"/>
      <c r="AC52" s="377"/>
      <c r="AD52" s="377"/>
      <c r="AE52" s="377"/>
      <c r="AF52" s="377"/>
      <c r="AG52" s="377"/>
      <c r="AH52" s="378"/>
      <c r="AI52" s="356">
        <f>SUM(AI49:AI51)</f>
        <v>1880</v>
      </c>
      <c r="AJ52" s="357"/>
      <c r="AK52" s="358"/>
      <c r="AL52" s="359" t="str">
        <f>IF(COUNTA(AL49:AL51)=0,"",SUMIF(AL49:AL51,"●",AI49:AI51)+SUM(AL49:AL51))</f>
        <v/>
      </c>
      <c r="AM52" s="357"/>
      <c r="AN52" s="358"/>
      <c r="AO52" s="293">
        <v>352035</v>
      </c>
      <c r="AP52" s="294"/>
      <c r="AQ52" s="295"/>
      <c r="AR52" s="296" t="s">
        <v>897</v>
      </c>
      <c r="AS52" s="297"/>
      <c r="AT52" s="297"/>
      <c r="AU52" s="297"/>
      <c r="AV52" s="297"/>
      <c r="AW52" s="297"/>
      <c r="AX52" s="297"/>
      <c r="AY52" s="297"/>
      <c r="AZ52" s="297"/>
      <c r="BA52" s="297"/>
      <c r="BB52" s="321"/>
      <c r="BC52" s="298">
        <v>60</v>
      </c>
      <c r="BD52" s="299"/>
      <c r="BE52" s="299"/>
      <c r="BF52" s="300"/>
      <c r="BG52" s="299"/>
      <c r="BH52" s="301"/>
      <c r="BI52" s="293">
        <v>352074</v>
      </c>
      <c r="BJ52" s="294"/>
      <c r="BK52" s="295"/>
      <c r="BL52" s="296" t="s">
        <v>2339</v>
      </c>
      <c r="BM52" s="297"/>
      <c r="BN52" s="297"/>
      <c r="BO52" s="297"/>
      <c r="BP52" s="297"/>
      <c r="BQ52" s="297"/>
      <c r="BR52" s="297"/>
      <c r="BS52" s="297"/>
      <c r="BT52" s="297"/>
      <c r="BU52" s="297"/>
      <c r="BV52" s="321"/>
      <c r="BW52" s="298">
        <v>419</v>
      </c>
      <c r="BX52" s="299"/>
      <c r="BY52" s="299"/>
      <c r="BZ52" s="300"/>
      <c r="CA52" s="299"/>
      <c r="CB52" s="301"/>
      <c r="CC52" s="98"/>
      <c r="CD52" s="98"/>
      <c r="CE52" s="98"/>
      <c r="CF52" s="98"/>
      <c r="CG52" s="98"/>
      <c r="CH52" s="338" t="s">
        <v>898</v>
      </c>
      <c r="CI52" s="339"/>
      <c r="CJ52" s="339"/>
      <c r="CK52" s="339"/>
      <c r="CL52" s="340"/>
      <c r="CM52" s="602">
        <f>AB59+CJ40</f>
        <v>68505</v>
      </c>
      <c r="CN52" s="602"/>
      <c r="CO52" s="602"/>
      <c r="CP52" s="602"/>
      <c r="CQ52" s="603" t="s">
        <v>66</v>
      </c>
      <c r="CR52" s="604"/>
      <c r="CS52" s="551" t="s">
        <v>58</v>
      </c>
      <c r="CT52" s="551"/>
      <c r="CU52" s="552"/>
      <c r="CV52" s="98"/>
    </row>
    <row r="53" spans="1:100" ht="13.5" customHeight="1" thickBot="1" x14ac:dyDescent="0.25">
      <c r="A53" s="293">
        <v>351037</v>
      </c>
      <c r="B53" s="294"/>
      <c r="C53" s="295"/>
      <c r="D53" s="296" t="s">
        <v>903</v>
      </c>
      <c r="E53" s="297"/>
      <c r="F53" s="297"/>
      <c r="G53" s="297"/>
      <c r="H53" s="297"/>
      <c r="I53" s="297"/>
      <c r="J53" s="297"/>
      <c r="K53" s="297"/>
      <c r="L53" s="297"/>
      <c r="M53" s="297"/>
      <c r="N53" s="321"/>
      <c r="O53" s="298">
        <v>1000</v>
      </c>
      <c r="P53" s="299"/>
      <c r="Q53" s="299"/>
      <c r="R53" s="300"/>
      <c r="S53" s="299"/>
      <c r="T53" s="301"/>
      <c r="U53" s="605">
        <v>353089</v>
      </c>
      <c r="V53" s="396"/>
      <c r="W53" s="397"/>
      <c r="X53" s="412" t="s">
        <v>904</v>
      </c>
      <c r="Y53" s="413"/>
      <c r="Z53" s="413"/>
      <c r="AA53" s="413"/>
      <c r="AB53" s="413"/>
      <c r="AC53" s="413"/>
      <c r="AD53" s="413"/>
      <c r="AE53" s="413"/>
      <c r="AF53" s="413"/>
      <c r="AG53" s="413"/>
      <c r="AH53" s="414"/>
      <c r="AI53" s="415">
        <v>370</v>
      </c>
      <c r="AJ53" s="416"/>
      <c r="AK53" s="416"/>
      <c r="AL53" s="417"/>
      <c r="AM53" s="416"/>
      <c r="AN53" s="418"/>
      <c r="AO53" s="293">
        <v>352104</v>
      </c>
      <c r="AP53" s="294"/>
      <c r="AQ53" s="295"/>
      <c r="AR53" s="296" t="s">
        <v>2340</v>
      </c>
      <c r="AS53" s="297"/>
      <c r="AT53" s="297"/>
      <c r="AU53" s="297"/>
      <c r="AV53" s="297"/>
      <c r="AW53" s="297"/>
      <c r="AX53" s="297"/>
      <c r="AY53" s="297"/>
      <c r="AZ53" s="297"/>
      <c r="BA53" s="297"/>
      <c r="BB53" s="321"/>
      <c r="BC53" s="298">
        <v>365</v>
      </c>
      <c r="BD53" s="299"/>
      <c r="BE53" s="299"/>
      <c r="BF53" s="300"/>
      <c r="BG53" s="299"/>
      <c r="BH53" s="301"/>
      <c r="BI53" s="293">
        <v>352075</v>
      </c>
      <c r="BJ53" s="294"/>
      <c r="BK53" s="295"/>
      <c r="BL53" s="296" t="s">
        <v>902</v>
      </c>
      <c r="BM53" s="297"/>
      <c r="BN53" s="297"/>
      <c r="BO53" s="297"/>
      <c r="BP53" s="297"/>
      <c r="BQ53" s="297"/>
      <c r="BR53" s="297"/>
      <c r="BS53" s="297"/>
      <c r="BT53" s="297"/>
      <c r="BU53" s="297"/>
      <c r="BV53" s="321"/>
      <c r="BW53" s="298">
        <v>246</v>
      </c>
      <c r="BX53" s="299"/>
      <c r="BY53" s="299"/>
      <c r="BZ53" s="300"/>
      <c r="CA53" s="299"/>
      <c r="CB53" s="301"/>
      <c r="CC53" s="98"/>
      <c r="CD53" s="98"/>
      <c r="CE53" s="98"/>
      <c r="CF53" s="98"/>
      <c r="CG53" s="98"/>
      <c r="CH53" s="327" t="s">
        <v>67</v>
      </c>
      <c r="CI53" s="328"/>
      <c r="CJ53" s="328"/>
      <c r="CK53" s="328"/>
      <c r="CL53" s="329"/>
      <c r="CM53" s="601">
        <f>CM52</f>
        <v>68505</v>
      </c>
      <c r="CN53" s="601"/>
      <c r="CO53" s="601"/>
      <c r="CP53" s="601"/>
      <c r="CQ53" s="324" t="s">
        <v>66</v>
      </c>
      <c r="CR53" s="324"/>
      <c r="CS53" s="324"/>
      <c r="CT53" s="324"/>
      <c r="CU53" s="325"/>
      <c r="CV53" s="98"/>
    </row>
    <row r="54" spans="1:100" ht="13.5" customHeight="1" x14ac:dyDescent="0.2">
      <c r="A54" s="293">
        <v>351038</v>
      </c>
      <c r="B54" s="294"/>
      <c r="C54" s="295"/>
      <c r="D54" s="296" t="s">
        <v>907</v>
      </c>
      <c r="E54" s="297"/>
      <c r="F54" s="297"/>
      <c r="G54" s="297"/>
      <c r="H54" s="297"/>
      <c r="I54" s="297"/>
      <c r="J54" s="297"/>
      <c r="K54" s="297"/>
      <c r="L54" s="297"/>
      <c r="M54" s="297"/>
      <c r="N54" s="321"/>
      <c r="O54" s="298">
        <v>510</v>
      </c>
      <c r="P54" s="299"/>
      <c r="Q54" s="299"/>
      <c r="R54" s="300"/>
      <c r="S54" s="299"/>
      <c r="T54" s="301"/>
      <c r="U54" s="420">
        <v>353090</v>
      </c>
      <c r="V54" s="294"/>
      <c r="W54" s="295"/>
      <c r="X54" s="296" t="s">
        <v>908</v>
      </c>
      <c r="Y54" s="297"/>
      <c r="Z54" s="297"/>
      <c r="AA54" s="297"/>
      <c r="AB54" s="297"/>
      <c r="AC54" s="297"/>
      <c r="AD54" s="297"/>
      <c r="AE54" s="297"/>
      <c r="AF54" s="297"/>
      <c r="AG54" s="297"/>
      <c r="AH54" s="321"/>
      <c r="AI54" s="298">
        <v>60</v>
      </c>
      <c r="AJ54" s="299"/>
      <c r="AK54" s="299"/>
      <c r="AL54" s="300"/>
      <c r="AM54" s="299"/>
      <c r="AN54" s="301"/>
      <c r="AO54" s="293">
        <v>352036</v>
      </c>
      <c r="AP54" s="294"/>
      <c r="AQ54" s="295"/>
      <c r="AR54" s="296" t="s">
        <v>901</v>
      </c>
      <c r="AS54" s="297"/>
      <c r="AT54" s="297"/>
      <c r="AU54" s="297"/>
      <c r="AV54" s="297"/>
      <c r="AW54" s="297"/>
      <c r="AX54" s="297"/>
      <c r="AY54" s="297"/>
      <c r="AZ54" s="297"/>
      <c r="BA54" s="297"/>
      <c r="BB54" s="321"/>
      <c r="BC54" s="298">
        <v>322</v>
      </c>
      <c r="BD54" s="299"/>
      <c r="BE54" s="299"/>
      <c r="BF54" s="300"/>
      <c r="BG54" s="299"/>
      <c r="BH54" s="301"/>
      <c r="BI54" s="293">
        <v>352076</v>
      </c>
      <c r="BJ54" s="294"/>
      <c r="BK54" s="295"/>
      <c r="BL54" s="296" t="s">
        <v>906</v>
      </c>
      <c r="BM54" s="297"/>
      <c r="BN54" s="297"/>
      <c r="BO54" s="297"/>
      <c r="BP54" s="297"/>
      <c r="BQ54" s="297"/>
      <c r="BR54" s="297"/>
      <c r="BS54" s="297"/>
      <c r="BT54" s="297"/>
      <c r="BU54" s="297"/>
      <c r="BV54" s="321"/>
      <c r="BW54" s="298">
        <v>225</v>
      </c>
      <c r="BX54" s="299"/>
      <c r="BY54" s="299"/>
      <c r="BZ54" s="300"/>
      <c r="CA54" s="299"/>
      <c r="CB54" s="301"/>
      <c r="CC54" s="98"/>
      <c r="CD54" s="98"/>
      <c r="CE54" s="98"/>
      <c r="CF54" s="98"/>
      <c r="CG54" s="98"/>
      <c r="CH54" s="599" t="s">
        <v>72</v>
      </c>
      <c r="CI54" s="599"/>
      <c r="CJ54" s="599"/>
      <c r="CK54" s="599"/>
      <c r="CL54" s="599"/>
      <c r="CM54" s="599"/>
      <c r="CN54" s="599"/>
      <c r="CO54" s="599"/>
      <c r="CP54" s="599"/>
      <c r="CQ54" s="599"/>
      <c r="CR54" s="599"/>
      <c r="CS54" s="599"/>
      <c r="CT54" s="599"/>
      <c r="CU54" s="599"/>
      <c r="CV54" s="98"/>
    </row>
    <row r="55" spans="1:100" ht="13.5" customHeight="1" x14ac:dyDescent="0.2">
      <c r="A55" s="293">
        <v>351039</v>
      </c>
      <c r="B55" s="294"/>
      <c r="C55" s="295"/>
      <c r="D55" s="296" t="s">
        <v>911</v>
      </c>
      <c r="E55" s="297"/>
      <c r="F55" s="297"/>
      <c r="G55" s="297"/>
      <c r="H55" s="297"/>
      <c r="I55" s="297"/>
      <c r="J55" s="297"/>
      <c r="K55" s="297"/>
      <c r="L55" s="297"/>
      <c r="M55" s="297"/>
      <c r="N55" s="321"/>
      <c r="O55" s="298">
        <v>500</v>
      </c>
      <c r="P55" s="299"/>
      <c r="Q55" s="299"/>
      <c r="R55" s="300"/>
      <c r="S55" s="299"/>
      <c r="T55" s="301"/>
      <c r="U55" s="420">
        <v>353091</v>
      </c>
      <c r="V55" s="294"/>
      <c r="W55" s="295"/>
      <c r="X55" s="296" t="s">
        <v>912</v>
      </c>
      <c r="Y55" s="297"/>
      <c r="Z55" s="297"/>
      <c r="AA55" s="297"/>
      <c r="AB55" s="297"/>
      <c r="AC55" s="297"/>
      <c r="AD55" s="297"/>
      <c r="AE55" s="297"/>
      <c r="AF55" s="297"/>
      <c r="AG55" s="297"/>
      <c r="AH55" s="321"/>
      <c r="AI55" s="298">
        <v>450</v>
      </c>
      <c r="AJ55" s="299"/>
      <c r="AK55" s="299"/>
      <c r="AL55" s="300"/>
      <c r="AM55" s="299"/>
      <c r="AN55" s="301"/>
      <c r="AO55" s="293">
        <v>352037</v>
      </c>
      <c r="AP55" s="294"/>
      <c r="AQ55" s="295"/>
      <c r="AR55" s="296" t="s">
        <v>905</v>
      </c>
      <c r="AS55" s="297"/>
      <c r="AT55" s="297"/>
      <c r="AU55" s="297"/>
      <c r="AV55" s="297"/>
      <c r="AW55" s="297"/>
      <c r="AX55" s="297"/>
      <c r="AY55" s="297"/>
      <c r="AZ55" s="297"/>
      <c r="BA55" s="297"/>
      <c r="BB55" s="321"/>
      <c r="BC55" s="298">
        <v>180</v>
      </c>
      <c r="BD55" s="299"/>
      <c r="BE55" s="299"/>
      <c r="BF55" s="300"/>
      <c r="BG55" s="299"/>
      <c r="BH55" s="301"/>
      <c r="BI55" s="293">
        <v>352077</v>
      </c>
      <c r="BJ55" s="294"/>
      <c r="BK55" s="295"/>
      <c r="BL55" s="296" t="s">
        <v>910</v>
      </c>
      <c r="BM55" s="297"/>
      <c r="BN55" s="297"/>
      <c r="BO55" s="297"/>
      <c r="BP55" s="297"/>
      <c r="BQ55" s="297"/>
      <c r="BR55" s="297"/>
      <c r="BS55" s="297"/>
      <c r="BT55" s="297"/>
      <c r="BU55" s="297"/>
      <c r="BV55" s="321"/>
      <c r="BW55" s="298">
        <v>52</v>
      </c>
      <c r="BX55" s="299"/>
      <c r="BY55" s="299"/>
      <c r="BZ55" s="300"/>
      <c r="CA55" s="299"/>
      <c r="CB55" s="301"/>
      <c r="CC55" s="98"/>
      <c r="CD55" s="98"/>
      <c r="CE55" s="98"/>
      <c r="CF55" s="98"/>
      <c r="CG55" s="98"/>
      <c r="CH55" s="600"/>
      <c r="CI55" s="600"/>
      <c r="CJ55" s="600"/>
      <c r="CK55" s="600"/>
      <c r="CL55" s="600"/>
      <c r="CM55" s="600"/>
      <c r="CN55" s="600"/>
      <c r="CO55" s="600"/>
      <c r="CP55" s="600"/>
      <c r="CQ55" s="600"/>
      <c r="CR55" s="600"/>
      <c r="CS55" s="600"/>
      <c r="CT55" s="600"/>
      <c r="CU55" s="600"/>
      <c r="CV55" s="98"/>
    </row>
    <row r="56" spans="1:100" ht="13.5" customHeight="1" thickBot="1" x14ac:dyDescent="0.25">
      <c r="A56" s="293">
        <v>351040</v>
      </c>
      <c r="B56" s="294"/>
      <c r="C56" s="295"/>
      <c r="D56" s="296" t="s">
        <v>914</v>
      </c>
      <c r="E56" s="297"/>
      <c r="F56" s="297"/>
      <c r="G56" s="297"/>
      <c r="H56" s="297"/>
      <c r="I56" s="297"/>
      <c r="J56" s="297"/>
      <c r="K56" s="297"/>
      <c r="L56" s="297"/>
      <c r="M56" s="297"/>
      <c r="N56" s="321"/>
      <c r="O56" s="298">
        <v>1310</v>
      </c>
      <c r="P56" s="299"/>
      <c r="Q56" s="299"/>
      <c r="R56" s="300"/>
      <c r="S56" s="299"/>
      <c r="T56" s="301"/>
      <c r="U56" s="420">
        <v>353097</v>
      </c>
      <c r="V56" s="294"/>
      <c r="W56" s="295"/>
      <c r="X56" s="296" t="s">
        <v>915</v>
      </c>
      <c r="Y56" s="297"/>
      <c r="Z56" s="297"/>
      <c r="AA56" s="297"/>
      <c r="AB56" s="297"/>
      <c r="AC56" s="297"/>
      <c r="AD56" s="297"/>
      <c r="AE56" s="297"/>
      <c r="AF56" s="297"/>
      <c r="AG56" s="297"/>
      <c r="AH56" s="321"/>
      <c r="AI56" s="298">
        <v>630</v>
      </c>
      <c r="AJ56" s="299"/>
      <c r="AK56" s="299"/>
      <c r="AL56" s="300"/>
      <c r="AM56" s="299"/>
      <c r="AN56" s="301"/>
      <c r="AO56" s="293">
        <v>352038</v>
      </c>
      <c r="AP56" s="294"/>
      <c r="AQ56" s="295"/>
      <c r="AR56" s="296" t="s">
        <v>909</v>
      </c>
      <c r="AS56" s="297"/>
      <c r="AT56" s="297"/>
      <c r="AU56" s="297"/>
      <c r="AV56" s="297"/>
      <c r="AW56" s="297"/>
      <c r="AX56" s="297"/>
      <c r="AY56" s="297"/>
      <c r="AZ56" s="297"/>
      <c r="BA56" s="297"/>
      <c r="BB56" s="321"/>
      <c r="BC56" s="298">
        <v>350</v>
      </c>
      <c r="BD56" s="299"/>
      <c r="BE56" s="299"/>
      <c r="BF56" s="300"/>
      <c r="BG56" s="299"/>
      <c r="BH56" s="301"/>
      <c r="BI56" s="278" t="s">
        <v>913</v>
      </c>
      <c r="BJ56" s="279"/>
      <c r="BK56" s="279"/>
      <c r="BL56" s="279"/>
      <c r="BM56" s="279"/>
      <c r="BN56" s="279"/>
      <c r="BO56" s="279"/>
      <c r="BP56" s="279"/>
      <c r="BQ56" s="279"/>
      <c r="BR56" s="279"/>
      <c r="BS56" s="279"/>
      <c r="BT56" s="279"/>
      <c r="BU56" s="279"/>
      <c r="BV56" s="320"/>
      <c r="BW56" s="280">
        <f>SUM(BW45:BW55)</f>
        <v>3303</v>
      </c>
      <c r="BX56" s="281"/>
      <c r="BY56" s="282"/>
      <c r="BZ56" s="571" t="str">
        <f>IF(COUNTA(BZ45:BZ55)=0,"",SUMIF(BZ45:BZ55,"●",BW45:BW55)+SUM(BZ45:BZ55))</f>
        <v/>
      </c>
      <c r="CA56" s="572"/>
      <c r="CB56" s="573"/>
      <c r="CC56" s="98"/>
      <c r="CD56" s="98"/>
      <c r="CE56" s="98"/>
      <c r="CF56" s="98"/>
      <c r="CG56" s="98"/>
      <c r="CH56" s="98"/>
      <c r="CI56" s="98"/>
      <c r="CJ56" s="98"/>
      <c r="CK56" s="98"/>
      <c r="CL56" s="98"/>
      <c r="CM56" s="98"/>
      <c r="CN56" s="98"/>
      <c r="CO56" s="98"/>
      <c r="CP56" s="98"/>
      <c r="CQ56" s="98"/>
      <c r="CR56" s="98"/>
      <c r="CS56" s="98"/>
      <c r="CT56" s="98"/>
      <c r="CU56" s="98"/>
      <c r="CV56" s="98"/>
    </row>
    <row r="57" spans="1:100" ht="13.5" customHeight="1" x14ac:dyDescent="0.2">
      <c r="A57" s="293">
        <v>351041</v>
      </c>
      <c r="B57" s="294"/>
      <c r="C57" s="295"/>
      <c r="D57" s="296" t="s">
        <v>917</v>
      </c>
      <c r="E57" s="297"/>
      <c r="F57" s="297"/>
      <c r="G57" s="297"/>
      <c r="H57" s="297"/>
      <c r="I57" s="297"/>
      <c r="J57" s="297"/>
      <c r="K57" s="297"/>
      <c r="L57" s="297"/>
      <c r="M57" s="297"/>
      <c r="N57" s="321"/>
      <c r="O57" s="298">
        <v>55</v>
      </c>
      <c r="P57" s="299"/>
      <c r="Q57" s="299"/>
      <c r="R57" s="300"/>
      <c r="S57" s="299"/>
      <c r="T57" s="301"/>
      <c r="U57" s="420">
        <v>353099</v>
      </c>
      <c r="V57" s="294"/>
      <c r="W57" s="295"/>
      <c r="X57" s="296" t="s">
        <v>918</v>
      </c>
      <c r="Y57" s="297"/>
      <c r="Z57" s="297"/>
      <c r="AA57" s="297"/>
      <c r="AB57" s="297"/>
      <c r="AC57" s="297"/>
      <c r="AD57" s="297"/>
      <c r="AE57" s="297"/>
      <c r="AF57" s="297"/>
      <c r="AG57" s="297"/>
      <c r="AH57" s="321"/>
      <c r="AI57" s="298">
        <v>320</v>
      </c>
      <c r="AJ57" s="299"/>
      <c r="AK57" s="299"/>
      <c r="AL57" s="300"/>
      <c r="AM57" s="299"/>
      <c r="AN57" s="301"/>
      <c r="AO57" s="293">
        <v>352039</v>
      </c>
      <c r="AP57" s="294"/>
      <c r="AQ57" s="295"/>
      <c r="AR57" s="296" t="s">
        <v>2293</v>
      </c>
      <c r="AS57" s="297"/>
      <c r="AT57" s="297"/>
      <c r="AU57" s="297"/>
      <c r="AV57" s="297"/>
      <c r="AW57" s="297"/>
      <c r="AX57" s="297"/>
      <c r="AY57" s="297"/>
      <c r="AZ57" s="297"/>
      <c r="BA57" s="297"/>
      <c r="BB57" s="321"/>
      <c r="BC57" s="298">
        <v>340</v>
      </c>
      <c r="BD57" s="299"/>
      <c r="BE57" s="299"/>
      <c r="BF57" s="300"/>
      <c r="BG57" s="299"/>
      <c r="BH57" s="301"/>
      <c r="CC57" s="98"/>
      <c r="CD57" s="98"/>
      <c r="CE57" s="98"/>
      <c r="CF57" s="98"/>
      <c r="CG57" s="98"/>
      <c r="CH57" s="98"/>
      <c r="CI57" s="98"/>
      <c r="CJ57" s="98"/>
      <c r="CK57" s="98"/>
      <c r="CL57" s="98"/>
      <c r="CM57" s="98"/>
      <c r="CN57" s="98"/>
      <c r="CO57" s="98"/>
      <c r="CP57" s="98"/>
      <c r="CQ57" s="98"/>
      <c r="CR57" s="98"/>
      <c r="CS57" s="98"/>
      <c r="CT57" s="98"/>
      <c r="CU57" s="98"/>
      <c r="CV57" s="98"/>
    </row>
    <row r="58" spans="1:100" ht="13.5" customHeight="1" thickBot="1" x14ac:dyDescent="0.25">
      <c r="A58" s="293">
        <v>351042</v>
      </c>
      <c r="B58" s="294"/>
      <c r="C58" s="295"/>
      <c r="D58" s="296" t="s">
        <v>919</v>
      </c>
      <c r="E58" s="297"/>
      <c r="F58" s="297"/>
      <c r="G58" s="297"/>
      <c r="H58" s="297"/>
      <c r="I58" s="297"/>
      <c r="J58" s="297"/>
      <c r="K58" s="297"/>
      <c r="L58" s="297"/>
      <c r="M58" s="297"/>
      <c r="N58" s="321"/>
      <c r="O58" s="298">
        <v>220</v>
      </c>
      <c r="P58" s="299"/>
      <c r="Q58" s="299"/>
      <c r="R58" s="300"/>
      <c r="S58" s="299"/>
      <c r="T58" s="301"/>
      <c r="U58" s="278" t="s">
        <v>920</v>
      </c>
      <c r="V58" s="279"/>
      <c r="W58" s="279"/>
      <c r="X58" s="279"/>
      <c r="Y58" s="279"/>
      <c r="Z58" s="279"/>
      <c r="AA58" s="279"/>
      <c r="AB58" s="279"/>
      <c r="AC58" s="279"/>
      <c r="AD58" s="279"/>
      <c r="AE58" s="279"/>
      <c r="AF58" s="279"/>
      <c r="AG58" s="279"/>
      <c r="AH58" s="320"/>
      <c r="AI58" s="280">
        <f>SUM(AI53:AI57)</f>
        <v>1830</v>
      </c>
      <c r="AJ58" s="281"/>
      <c r="AK58" s="282"/>
      <c r="AL58" s="571" t="str">
        <f>IF(COUNTA(AL53:AL57)=0,"",SUMIF(AL53:AL57,"●",AI53:AI57)+SUM(AL53:AL57))</f>
        <v/>
      </c>
      <c r="AM58" s="572"/>
      <c r="AN58" s="573"/>
      <c r="AO58" s="278" t="s">
        <v>916</v>
      </c>
      <c r="AP58" s="279"/>
      <c r="AQ58" s="279"/>
      <c r="AR58" s="279"/>
      <c r="AS58" s="279"/>
      <c r="AT58" s="279"/>
      <c r="AU58" s="279"/>
      <c r="AV58" s="279"/>
      <c r="AW58" s="279"/>
      <c r="AX58" s="279"/>
      <c r="AY58" s="279"/>
      <c r="AZ58" s="279"/>
      <c r="BA58" s="279"/>
      <c r="BB58" s="320"/>
      <c r="BC58" s="280">
        <f>SUM(BC48:BC57)</f>
        <v>3221</v>
      </c>
      <c r="BD58" s="281"/>
      <c r="BE58" s="282"/>
      <c r="BF58" s="571" t="str">
        <f>IF(COUNTA(BF48:BF57)=0,"",SUMIF(BF48:BF57,"●",BC48:BC57)+SUM(BF48:BF57))</f>
        <v/>
      </c>
      <c r="BG58" s="572"/>
      <c r="BH58" s="573"/>
      <c r="CC58" s="98"/>
      <c r="CD58" s="98"/>
      <c r="CE58" s="98"/>
      <c r="CF58" s="98"/>
      <c r="CG58" s="98"/>
      <c r="CH58" s="98"/>
      <c r="CI58" s="98"/>
      <c r="CJ58" s="98"/>
      <c r="CK58" s="98"/>
      <c r="CL58" s="98"/>
      <c r="CM58" s="98"/>
      <c r="CN58" s="98"/>
      <c r="CO58" s="98"/>
      <c r="CP58" s="98"/>
      <c r="CQ58" s="98"/>
      <c r="CR58" s="98"/>
      <c r="CS58" s="98"/>
      <c r="CT58" s="98"/>
      <c r="CU58" s="98"/>
      <c r="CV58" s="98"/>
    </row>
    <row r="59" spans="1:100" ht="13.5" customHeight="1" x14ac:dyDescent="0.2">
      <c r="A59" s="293">
        <v>351043</v>
      </c>
      <c r="B59" s="294"/>
      <c r="C59" s="295"/>
      <c r="D59" s="296" t="s">
        <v>921</v>
      </c>
      <c r="E59" s="297"/>
      <c r="F59" s="297"/>
      <c r="G59" s="297"/>
      <c r="H59" s="297"/>
      <c r="I59" s="297"/>
      <c r="J59" s="297"/>
      <c r="K59" s="297"/>
      <c r="L59" s="297"/>
      <c r="M59" s="297"/>
      <c r="N59" s="321"/>
      <c r="O59" s="298">
        <v>480</v>
      </c>
      <c r="P59" s="299"/>
      <c r="Q59" s="301"/>
      <c r="R59" s="300"/>
      <c r="S59" s="299"/>
      <c r="T59" s="301"/>
      <c r="U59" s="569" t="s">
        <v>67</v>
      </c>
      <c r="V59" s="569"/>
      <c r="W59" s="569"/>
      <c r="X59" s="569"/>
      <c r="Y59" s="569"/>
      <c r="Z59" s="569"/>
      <c r="AA59" s="569"/>
      <c r="AB59" s="366">
        <f>O21+O36+O47+O60+AI23+AI37+AI48+AI52+AI58</f>
        <v>30172</v>
      </c>
      <c r="AC59" s="404"/>
      <c r="AD59" s="404"/>
      <c r="AE59" s="404"/>
      <c r="AF59" s="404"/>
      <c r="AG59" s="404"/>
      <c r="AH59" s="405"/>
      <c r="AI59" s="369"/>
      <c r="AJ59" s="370"/>
      <c r="AK59" s="370"/>
      <c r="AL59" s="370"/>
      <c r="AM59" s="370"/>
      <c r="AN59" s="371"/>
      <c r="CC59" s="98"/>
      <c r="CD59" s="98"/>
      <c r="CE59" s="98"/>
      <c r="CF59" s="98"/>
      <c r="CG59" s="98"/>
      <c r="CH59" s="98"/>
      <c r="CI59" s="98"/>
      <c r="CJ59" s="98"/>
      <c r="CK59" s="98"/>
      <c r="CL59" s="98"/>
      <c r="CM59" s="98"/>
      <c r="CN59" s="98"/>
      <c r="CO59" s="98"/>
      <c r="CP59" s="98"/>
      <c r="CQ59" s="98"/>
      <c r="CR59" s="98"/>
      <c r="CS59" s="98"/>
      <c r="CT59" s="98"/>
      <c r="CU59" s="98"/>
      <c r="CV59" s="98"/>
    </row>
    <row r="60" spans="1:100" ht="13.5" customHeight="1" thickBot="1" x14ac:dyDescent="0.25">
      <c r="A60" s="376" t="s">
        <v>922</v>
      </c>
      <c r="B60" s="377"/>
      <c r="C60" s="377"/>
      <c r="D60" s="377"/>
      <c r="E60" s="377"/>
      <c r="F60" s="377"/>
      <c r="G60" s="377"/>
      <c r="H60" s="377"/>
      <c r="I60" s="377"/>
      <c r="J60" s="377"/>
      <c r="K60" s="377"/>
      <c r="L60" s="377"/>
      <c r="M60" s="377"/>
      <c r="N60" s="378"/>
      <c r="O60" s="356">
        <f>SUM(O48:O59)</f>
        <v>6135</v>
      </c>
      <c r="P60" s="357"/>
      <c r="Q60" s="358"/>
      <c r="R60" s="359" t="str">
        <f>IF(COUNTA(R48:R59)=0,"",SUMIF(R48:R59,"●",O48:O59)+SUM(R48:R59))</f>
        <v/>
      </c>
      <c r="S60" s="357"/>
      <c r="T60" s="358"/>
      <c r="U60" s="569"/>
      <c r="V60" s="569"/>
      <c r="W60" s="569"/>
      <c r="X60" s="569"/>
      <c r="Y60" s="569"/>
      <c r="Z60" s="569"/>
      <c r="AA60" s="569"/>
      <c r="AB60" s="406"/>
      <c r="AC60" s="407"/>
      <c r="AD60" s="407"/>
      <c r="AE60" s="407"/>
      <c r="AF60" s="407"/>
      <c r="AG60" s="407"/>
      <c r="AH60" s="408"/>
      <c r="AI60" s="369"/>
      <c r="AJ60" s="370"/>
      <c r="AK60" s="370"/>
      <c r="AL60" s="370"/>
      <c r="AM60" s="370"/>
      <c r="AN60" s="371"/>
      <c r="CC60" s="98"/>
      <c r="CD60" s="98"/>
      <c r="CE60" s="98"/>
      <c r="CF60" s="98"/>
      <c r="CG60" s="98"/>
      <c r="CH60" s="98"/>
      <c r="CI60" s="98"/>
      <c r="CJ60" s="98"/>
      <c r="CK60" s="98"/>
      <c r="CL60" s="98"/>
      <c r="CM60" s="98"/>
      <c r="CN60" s="98"/>
      <c r="CO60" s="98"/>
      <c r="CP60" s="98"/>
      <c r="CQ60" s="98"/>
      <c r="CR60" s="98"/>
      <c r="CS60" s="98"/>
      <c r="CT60" s="98"/>
      <c r="CU60" s="98"/>
      <c r="CV60" s="98"/>
    </row>
    <row r="61" spans="1:100" ht="13.5" customHeight="1" thickTop="1" thickBot="1" x14ac:dyDescent="0.25">
      <c r="A61" s="58"/>
      <c r="B61" s="58"/>
      <c r="C61" s="58"/>
      <c r="D61" s="58"/>
      <c r="E61" s="58"/>
      <c r="F61" s="58"/>
      <c r="G61" s="58"/>
      <c r="H61" s="58"/>
      <c r="I61" s="58"/>
      <c r="J61" s="58"/>
      <c r="K61" s="58"/>
      <c r="L61" s="58"/>
      <c r="M61" s="58"/>
      <c r="N61" s="58"/>
      <c r="O61" s="58"/>
      <c r="P61" s="58"/>
      <c r="Q61" s="58"/>
      <c r="R61" s="59"/>
      <c r="S61" s="59"/>
      <c r="T61" s="59"/>
      <c r="U61" s="570"/>
      <c r="V61" s="570"/>
      <c r="W61" s="570"/>
      <c r="X61" s="570"/>
      <c r="Y61" s="570"/>
      <c r="Z61" s="570"/>
      <c r="AA61" s="570"/>
      <c r="AB61" s="409"/>
      <c r="AC61" s="410"/>
      <c r="AD61" s="410"/>
      <c r="AE61" s="410"/>
      <c r="AF61" s="410"/>
      <c r="AG61" s="410"/>
      <c r="AH61" s="411"/>
      <c r="AI61" s="372"/>
      <c r="AJ61" s="373"/>
      <c r="AK61" s="373"/>
      <c r="AL61" s="373"/>
      <c r="AM61" s="373"/>
      <c r="AN61" s="374"/>
      <c r="AY61" s="98"/>
      <c r="BI61" s="11"/>
      <c r="BJ61" s="11"/>
      <c r="BK61" s="11"/>
      <c r="BL61" s="11"/>
      <c r="BM61" s="11"/>
      <c r="BN61" s="11"/>
      <c r="BO61" s="11"/>
      <c r="BP61" s="11"/>
      <c r="BQ61" s="11"/>
      <c r="BR61" s="11"/>
      <c r="BS61" s="11"/>
      <c r="BT61" s="11"/>
      <c r="BU61" s="11"/>
      <c r="BV61" s="11"/>
      <c r="BW61" s="11"/>
      <c r="BX61" s="11"/>
      <c r="BY61" s="11"/>
      <c r="BZ61" s="11"/>
      <c r="CA61" s="11"/>
      <c r="CB61" s="11"/>
      <c r="CC61" s="50"/>
      <c r="CD61" s="50"/>
      <c r="CE61" s="50"/>
      <c r="CF61" s="50"/>
      <c r="CG61" s="50"/>
      <c r="CH61" s="50"/>
      <c r="CI61" s="50"/>
      <c r="CJ61" s="50"/>
      <c r="CK61" s="50"/>
      <c r="CL61" s="50"/>
      <c r="CM61" s="50"/>
      <c r="CN61" s="50"/>
      <c r="CO61" s="50"/>
      <c r="CP61" s="50"/>
      <c r="CQ61" s="50"/>
      <c r="CR61" s="50"/>
      <c r="CS61" s="50"/>
      <c r="CT61" s="50"/>
      <c r="CU61" s="50"/>
      <c r="CV61" s="50"/>
    </row>
    <row r="62" spans="1:100" ht="13.5" customHeight="1" x14ac:dyDescent="0.2">
      <c r="U62" s="98"/>
      <c r="V62" s="98"/>
      <c r="W62" s="98"/>
      <c r="X62" s="98"/>
      <c r="Y62" s="98"/>
      <c r="Z62" s="98"/>
      <c r="AA62" s="98"/>
      <c r="AB62" s="98"/>
      <c r="AC62" s="98"/>
      <c r="AD62" s="98"/>
      <c r="AE62" s="98"/>
      <c r="AF62" s="98"/>
      <c r="AG62" s="98"/>
      <c r="AH62" s="98"/>
      <c r="AI62" s="98"/>
      <c r="AJ62" s="98"/>
      <c r="AK62" s="98"/>
      <c r="AL62" s="98"/>
      <c r="AM62" s="98"/>
      <c r="AN62" s="98"/>
      <c r="AO62" s="11"/>
      <c r="AP62" s="11"/>
      <c r="AQ62" s="11"/>
      <c r="AR62" s="11"/>
      <c r="AS62" s="11"/>
      <c r="AT62" s="11"/>
      <c r="AU62" s="11"/>
      <c r="AV62" s="11"/>
      <c r="AW62" s="11"/>
      <c r="AX62" s="11"/>
      <c r="AY62" s="50"/>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313" t="s">
        <v>472</v>
      </c>
      <c r="CC62" s="314"/>
      <c r="CD62" s="314"/>
      <c r="CE62" s="314"/>
      <c r="CF62" s="314"/>
      <c r="CG62" s="314"/>
      <c r="CH62" s="314"/>
      <c r="CI62" s="314"/>
      <c r="CJ62" s="314"/>
      <c r="CK62" s="314"/>
      <c r="CL62" s="314"/>
      <c r="CM62" s="314"/>
      <c r="CN62" s="314"/>
      <c r="CO62" s="314"/>
      <c r="CP62" s="314"/>
      <c r="CQ62" s="314"/>
      <c r="CR62" s="314"/>
      <c r="CS62" s="314"/>
      <c r="CT62" s="314"/>
      <c r="CU62" s="314"/>
      <c r="CV62" s="315"/>
    </row>
    <row r="63" spans="1:100" ht="13.5" customHeight="1" thickBot="1" x14ac:dyDescent="0.25">
      <c r="U63" s="98"/>
      <c r="V63" s="98"/>
      <c r="W63" s="98"/>
      <c r="X63" s="98"/>
      <c r="Y63" s="98"/>
      <c r="Z63" s="98"/>
      <c r="AA63" s="98"/>
      <c r="AB63" s="98"/>
      <c r="AC63" s="98"/>
      <c r="AD63" s="98"/>
      <c r="AE63" s="98"/>
      <c r="AF63" s="98"/>
      <c r="AG63" s="98"/>
      <c r="AH63" s="98"/>
      <c r="AI63" s="98"/>
      <c r="AJ63" s="98"/>
      <c r="AK63" s="98"/>
      <c r="AL63" s="98"/>
      <c r="AM63" s="98"/>
      <c r="AN63" s="98"/>
      <c r="AO63" s="50"/>
      <c r="AP63" s="50"/>
      <c r="AQ63" s="50"/>
      <c r="AR63" s="50"/>
      <c r="AS63" s="50"/>
      <c r="AT63" s="50"/>
      <c r="AU63" s="50"/>
      <c r="AV63" s="50"/>
      <c r="AW63" s="50"/>
      <c r="AX63" s="50"/>
      <c r="AY63" s="50"/>
      <c r="AZ63" s="50"/>
      <c r="BA63" s="50"/>
      <c r="BB63" s="50"/>
      <c r="BC63" s="50"/>
      <c r="BD63" s="50"/>
      <c r="BE63" s="50"/>
      <c r="BF63" s="50"/>
      <c r="BG63" s="50"/>
      <c r="BH63" s="50"/>
      <c r="BI63" s="11"/>
      <c r="BJ63" s="11"/>
      <c r="BK63" s="11"/>
      <c r="BL63" s="11"/>
      <c r="BM63" s="11"/>
      <c r="BN63" s="11"/>
      <c r="BO63" s="11"/>
      <c r="BP63" s="11"/>
      <c r="BQ63" s="11"/>
      <c r="BR63" s="11"/>
      <c r="BS63" s="11"/>
      <c r="BT63" s="11"/>
      <c r="BU63" s="11"/>
      <c r="BV63" s="11"/>
      <c r="BW63" s="11"/>
      <c r="BX63" s="11"/>
      <c r="BY63" s="11"/>
      <c r="BZ63" s="11"/>
      <c r="CA63" s="11"/>
      <c r="CB63" s="316"/>
      <c r="CC63" s="317"/>
      <c r="CD63" s="317"/>
      <c r="CE63" s="317"/>
      <c r="CF63" s="317"/>
      <c r="CG63" s="317"/>
      <c r="CH63" s="317"/>
      <c r="CI63" s="317"/>
      <c r="CJ63" s="317"/>
      <c r="CK63" s="317"/>
      <c r="CL63" s="317"/>
      <c r="CM63" s="317"/>
      <c r="CN63" s="317"/>
      <c r="CO63" s="317"/>
      <c r="CP63" s="317"/>
      <c r="CQ63" s="317"/>
      <c r="CR63" s="317"/>
      <c r="CS63" s="317"/>
      <c r="CT63" s="317"/>
      <c r="CU63" s="317"/>
      <c r="CV63" s="318"/>
    </row>
    <row r="64" spans="1:100" ht="13.5" customHeight="1" x14ac:dyDescent="0.2">
      <c r="A64" s="98" t="s">
        <v>475</v>
      </c>
      <c r="U64" s="98"/>
      <c r="V64" s="98"/>
      <c r="W64" s="98"/>
      <c r="X64" s="98"/>
      <c r="Y64" s="98"/>
      <c r="Z64" s="98"/>
      <c r="AA64" s="98"/>
      <c r="AB64" s="98"/>
      <c r="AC64" s="98"/>
      <c r="AD64" s="98"/>
      <c r="AE64" s="98"/>
      <c r="AF64" s="98"/>
      <c r="AG64" s="98"/>
      <c r="AH64" s="98"/>
      <c r="AI64" s="98"/>
      <c r="AJ64" s="98"/>
      <c r="AK64" s="98"/>
      <c r="AL64" s="98"/>
      <c r="AM64" s="98"/>
      <c r="AN64" s="98"/>
      <c r="AO64" s="50"/>
      <c r="AP64" s="50"/>
      <c r="AQ64" s="50"/>
      <c r="AR64" s="50"/>
      <c r="AS64" s="50"/>
      <c r="AT64" s="50"/>
      <c r="AU64" s="50"/>
      <c r="AV64" s="50"/>
      <c r="AW64" s="50"/>
      <c r="AX64" s="50"/>
      <c r="AY64" s="50"/>
      <c r="AZ64" s="50"/>
      <c r="BA64" s="50"/>
      <c r="BB64" s="50"/>
      <c r="BC64" s="50"/>
      <c r="BD64" s="50"/>
      <c r="BE64" s="50"/>
      <c r="BF64" s="50"/>
      <c r="BG64" s="50"/>
      <c r="BH64" s="50"/>
      <c r="BJ64" s="311" t="s">
        <v>476</v>
      </c>
      <c r="BK64" s="311"/>
      <c r="BL64" s="311"/>
      <c r="BM64" s="311"/>
      <c r="BN64" s="311"/>
      <c r="BO64" s="311"/>
      <c r="BP64" s="311"/>
      <c r="BQ64" s="311"/>
      <c r="BR64" s="311"/>
      <c r="BS64" s="311"/>
      <c r="BT64" s="311"/>
      <c r="BU64" s="311"/>
      <c r="BV64" s="311"/>
      <c r="BW64" s="311"/>
      <c r="BX64" s="311"/>
      <c r="CB64" s="305" t="str">
        <f>IF(ヘッダ入力!$AG$35="デフォルト値",ヘッダ入力!$AY$35,VLOOKUP(ヘッダ入力!$AG$35,ヘッダ入力!$AY$35:$BB$43,1,FALSE))</f>
        <v>(株)ショッパー社町田支社</v>
      </c>
      <c r="CC64" s="306"/>
      <c r="CD64" s="306"/>
      <c r="CE64" s="306"/>
      <c r="CF64" s="306"/>
      <c r="CG64" s="306"/>
      <c r="CH64" s="306"/>
      <c r="CI64" s="306"/>
      <c r="CJ64" s="306"/>
      <c r="CK64" s="306"/>
      <c r="CL64" s="306"/>
      <c r="CM64" s="306"/>
      <c r="CN64" s="306"/>
      <c r="CO64" s="306"/>
      <c r="CP64" s="306"/>
      <c r="CQ64" s="306"/>
      <c r="CR64" s="306"/>
      <c r="CS64" s="306"/>
      <c r="CT64" s="306"/>
      <c r="CU64" s="306"/>
      <c r="CV64" s="307"/>
    </row>
    <row r="65" spans="1:100" ht="13.5" customHeight="1" x14ac:dyDescent="0.2">
      <c r="A65" s="98" t="s">
        <v>478</v>
      </c>
      <c r="U65" s="98"/>
      <c r="V65" s="98"/>
      <c r="W65" s="98"/>
      <c r="X65" s="98"/>
      <c r="Y65" s="98"/>
      <c r="Z65" s="98"/>
      <c r="AA65" s="98"/>
      <c r="AB65" s="98"/>
      <c r="AC65" s="98"/>
      <c r="AD65" s="98"/>
      <c r="AE65" s="98"/>
      <c r="AF65" s="98"/>
      <c r="AG65" s="98"/>
      <c r="AH65" s="98"/>
      <c r="AI65" s="98"/>
      <c r="AJ65" s="98"/>
      <c r="AK65" s="98"/>
      <c r="AL65" s="98"/>
      <c r="AM65" s="98"/>
      <c r="AN65" s="98"/>
      <c r="AW65" s="98"/>
      <c r="AY65" s="596" t="s">
        <v>450</v>
      </c>
      <c r="AZ65" s="597"/>
      <c r="BA65" s="597"/>
      <c r="BB65" s="597"/>
      <c r="BC65" s="597"/>
      <c r="BD65" s="597"/>
      <c r="BE65" s="597"/>
      <c r="BF65" s="598"/>
      <c r="BJ65" s="311"/>
      <c r="BK65" s="311"/>
      <c r="BL65" s="311"/>
      <c r="BM65" s="311"/>
      <c r="BN65" s="311"/>
      <c r="BO65" s="311"/>
      <c r="BP65" s="311"/>
      <c r="BQ65" s="311"/>
      <c r="BR65" s="311"/>
      <c r="BS65" s="311"/>
      <c r="BT65" s="311"/>
      <c r="BU65" s="311"/>
      <c r="BV65" s="311"/>
      <c r="BW65" s="311"/>
      <c r="BX65" s="311"/>
      <c r="CB65" s="308"/>
      <c r="CC65" s="309"/>
      <c r="CD65" s="309"/>
      <c r="CE65" s="309"/>
      <c r="CF65" s="309"/>
      <c r="CG65" s="309"/>
      <c r="CH65" s="309"/>
      <c r="CI65" s="309"/>
      <c r="CJ65" s="309"/>
      <c r="CK65" s="309"/>
      <c r="CL65" s="309"/>
      <c r="CM65" s="309"/>
      <c r="CN65" s="309"/>
      <c r="CO65" s="309"/>
      <c r="CP65" s="309"/>
      <c r="CQ65" s="309"/>
      <c r="CR65" s="309"/>
      <c r="CS65" s="309"/>
      <c r="CT65" s="309"/>
      <c r="CU65" s="309"/>
      <c r="CV65" s="310"/>
    </row>
    <row r="66" spans="1:100" ht="13.5" customHeight="1" x14ac:dyDescent="0.2">
      <c r="A66" s="98" t="s">
        <v>480</v>
      </c>
      <c r="U66" s="50"/>
      <c r="V66" s="50"/>
      <c r="W66" s="50"/>
      <c r="X66" s="50"/>
      <c r="Y66" s="50"/>
      <c r="Z66" s="50"/>
      <c r="AA66" s="50"/>
      <c r="AB66" s="50"/>
      <c r="AC66" s="50"/>
      <c r="AD66" s="50"/>
      <c r="AE66" s="50"/>
      <c r="AF66" s="50"/>
      <c r="AG66" s="50"/>
      <c r="AH66" s="50"/>
      <c r="AI66" s="50"/>
      <c r="AJ66" s="50"/>
      <c r="AK66" s="50"/>
      <c r="AL66" s="50"/>
      <c r="AM66" s="50"/>
      <c r="AN66" s="50"/>
      <c r="AW66" s="98"/>
      <c r="AY66" s="589" t="s">
        <v>453</v>
      </c>
      <c r="AZ66" s="590"/>
      <c r="BA66" s="590"/>
      <c r="BB66" s="591"/>
      <c r="BC66" s="326" t="s">
        <v>923</v>
      </c>
      <c r="BD66" s="326"/>
      <c r="BE66" s="326"/>
      <c r="BF66" s="326"/>
      <c r="BJ66" s="562" t="s">
        <v>924</v>
      </c>
      <c r="BK66" s="563"/>
      <c r="BL66" s="563"/>
      <c r="BM66" s="563"/>
      <c r="BN66" s="563"/>
      <c r="BO66" s="563"/>
      <c r="BP66" s="563"/>
      <c r="BQ66" s="563"/>
      <c r="BR66" s="563"/>
      <c r="BS66" s="563"/>
      <c r="BT66" s="563"/>
      <c r="BU66" s="563"/>
      <c r="BV66" s="563"/>
      <c r="BW66" s="563"/>
      <c r="BX66" s="564"/>
      <c r="CB66" s="593" t="str">
        <f>IF(ヘッダ入力!$AG$35="デフォルト値",ヘッダ入力!$AZ$35,VLOOKUP(ヘッダ入力!$AG$35,ヘッダ入力!$AY$35:$BB$43,2,FALSE))</f>
        <v>tel.042-725-2251／fax.042-726-3776</v>
      </c>
      <c r="CC66" s="594"/>
      <c r="CD66" s="594"/>
      <c r="CE66" s="594"/>
      <c r="CF66" s="594"/>
      <c r="CG66" s="594"/>
      <c r="CH66" s="594"/>
      <c r="CI66" s="594"/>
      <c r="CJ66" s="594"/>
      <c r="CK66" s="594"/>
      <c r="CL66" s="594"/>
      <c r="CM66" s="594"/>
      <c r="CN66" s="594"/>
      <c r="CO66" s="594"/>
      <c r="CP66" s="594"/>
      <c r="CQ66" s="594"/>
      <c r="CR66" s="594"/>
      <c r="CS66" s="594"/>
      <c r="CT66" s="594"/>
      <c r="CU66" s="594"/>
      <c r="CV66" s="595"/>
    </row>
    <row r="67" spans="1:100" ht="13.5" customHeight="1" x14ac:dyDescent="0.2">
      <c r="A67" s="98" t="s">
        <v>483</v>
      </c>
      <c r="U67" s="50"/>
      <c r="V67" s="50"/>
      <c r="W67" s="50"/>
      <c r="X67" s="50"/>
      <c r="Y67" s="50"/>
      <c r="Z67" s="50"/>
      <c r="AA67" s="50"/>
      <c r="AB67" s="50"/>
      <c r="AC67" s="50"/>
      <c r="AD67" s="50"/>
      <c r="AE67" s="50"/>
      <c r="AF67" s="50"/>
      <c r="AG67" s="50"/>
      <c r="AH67" s="50"/>
      <c r="AI67" s="50"/>
      <c r="AJ67" s="50"/>
      <c r="AK67" s="50"/>
      <c r="AL67" s="50"/>
      <c r="AM67" s="50"/>
      <c r="AN67" s="50"/>
      <c r="AW67" s="98"/>
      <c r="AY67" s="589" t="s">
        <v>457</v>
      </c>
      <c r="AZ67" s="590"/>
      <c r="BA67" s="590"/>
      <c r="BB67" s="591"/>
      <c r="BC67" s="326">
        <v>2.6</v>
      </c>
      <c r="BD67" s="326"/>
      <c r="BE67" s="326"/>
      <c r="BF67" s="326"/>
      <c r="BJ67" s="275" t="s">
        <v>925</v>
      </c>
      <c r="BK67" s="276"/>
      <c r="BL67" s="276"/>
      <c r="BM67" s="276"/>
      <c r="BN67" s="276"/>
      <c r="BO67" s="276"/>
      <c r="BP67" s="276"/>
      <c r="BQ67" s="276"/>
      <c r="BR67" s="276"/>
      <c r="BS67" s="276"/>
      <c r="BT67" s="276"/>
      <c r="BU67" s="276"/>
      <c r="BV67" s="276"/>
      <c r="BW67" s="276"/>
      <c r="BX67" s="277"/>
      <c r="CB67" s="593"/>
      <c r="CC67" s="594"/>
      <c r="CD67" s="594"/>
      <c r="CE67" s="594"/>
      <c r="CF67" s="594"/>
      <c r="CG67" s="594"/>
      <c r="CH67" s="594"/>
      <c r="CI67" s="594"/>
      <c r="CJ67" s="594"/>
      <c r="CK67" s="594"/>
      <c r="CL67" s="594"/>
      <c r="CM67" s="594"/>
      <c r="CN67" s="594"/>
      <c r="CO67" s="594"/>
      <c r="CP67" s="594"/>
      <c r="CQ67" s="594"/>
      <c r="CR67" s="594"/>
      <c r="CS67" s="594"/>
      <c r="CT67" s="594"/>
      <c r="CU67" s="594"/>
      <c r="CV67" s="595"/>
    </row>
    <row r="68" spans="1:100" ht="13.5" customHeight="1" x14ac:dyDescent="0.2">
      <c r="A68" s="98" t="s">
        <v>486</v>
      </c>
      <c r="U68" s="50"/>
      <c r="V68" s="50"/>
      <c r="W68" s="50"/>
      <c r="X68" s="50"/>
      <c r="Y68" s="50"/>
      <c r="Z68" s="50"/>
      <c r="AA68" s="50"/>
      <c r="AB68" s="50"/>
      <c r="AC68" s="50"/>
      <c r="AD68" s="50"/>
      <c r="AE68" s="50"/>
      <c r="AF68" s="50"/>
      <c r="AG68" s="50"/>
      <c r="AH68" s="50"/>
      <c r="AI68" s="50"/>
      <c r="AJ68" s="50"/>
      <c r="AK68" s="50"/>
      <c r="AL68" s="50"/>
      <c r="AM68" s="50"/>
      <c r="AN68" s="50"/>
      <c r="AW68" s="98"/>
      <c r="AY68" s="589" t="s">
        <v>461</v>
      </c>
      <c r="AZ68" s="590"/>
      <c r="BA68" s="590"/>
      <c r="BB68" s="591"/>
      <c r="BC68" s="326">
        <v>3</v>
      </c>
      <c r="BD68" s="326"/>
      <c r="BE68" s="326"/>
      <c r="BF68" s="326"/>
      <c r="BJ68" s="275"/>
      <c r="BK68" s="276"/>
      <c r="BL68" s="276"/>
      <c r="BM68" s="276"/>
      <c r="BN68" s="276"/>
      <c r="BO68" s="276"/>
      <c r="BP68" s="276"/>
      <c r="BQ68" s="276"/>
      <c r="BR68" s="276"/>
      <c r="BS68" s="276"/>
      <c r="BT68" s="276"/>
      <c r="BU68" s="276"/>
      <c r="BV68" s="276"/>
      <c r="BW68" s="276"/>
      <c r="BX68" s="277"/>
      <c r="CB68" s="284" t="str">
        <f>IF(ヘッダ入力!$AG$35="デフォルト値",ヘッダ入力!$BA$35,VLOOKUP(ヘッダ入力!$AG$35,ヘッダ入力!$AY$35:$BB$43,3,FALSE))</f>
        <v>〒194-0013</v>
      </c>
      <c r="CC68" s="285"/>
      <c r="CD68" s="285"/>
      <c r="CE68" s="285"/>
      <c r="CF68" s="285"/>
      <c r="CG68" s="585" t="str">
        <f>IF(ヘッダ入力!$AG$35="デフォルト値",ヘッダ入力!$BB$35,VLOOKUP(ヘッダ入力!$AG$35,ヘッダ入力!$AY$35:$BB$43,4,FALSE))</f>
        <v>　　町田市原町田4-19-18
　　グリーンコート町田1階</v>
      </c>
      <c r="CH68" s="585"/>
      <c r="CI68" s="585"/>
      <c r="CJ68" s="585"/>
      <c r="CK68" s="585"/>
      <c r="CL68" s="585"/>
      <c r="CM68" s="585"/>
      <c r="CN68" s="585"/>
      <c r="CO68" s="585"/>
      <c r="CP68" s="585"/>
      <c r="CQ68" s="585"/>
      <c r="CR68" s="585"/>
      <c r="CS68" s="585"/>
      <c r="CT68" s="585"/>
      <c r="CU68" s="585"/>
      <c r="CV68" s="586"/>
    </row>
    <row r="69" spans="1:100" ht="13.5" customHeight="1" x14ac:dyDescent="0.2">
      <c r="A69" s="98" t="s">
        <v>487</v>
      </c>
      <c r="AM69" s="98"/>
      <c r="AN69" s="98"/>
      <c r="AW69" s="98"/>
      <c r="AY69" s="589" t="s">
        <v>464</v>
      </c>
      <c r="AZ69" s="590"/>
      <c r="BA69" s="590"/>
      <c r="BB69" s="591"/>
      <c r="BC69" s="326">
        <v>4.2</v>
      </c>
      <c r="BD69" s="326"/>
      <c r="BE69" s="326"/>
      <c r="BF69" s="326"/>
      <c r="BJ69" s="275"/>
      <c r="BK69" s="276"/>
      <c r="BL69" s="276"/>
      <c r="BM69" s="276"/>
      <c r="BN69" s="276"/>
      <c r="BO69" s="276"/>
      <c r="BP69" s="276"/>
      <c r="BQ69" s="276"/>
      <c r="BR69" s="276"/>
      <c r="BS69" s="276"/>
      <c r="BT69" s="276"/>
      <c r="BU69" s="276"/>
      <c r="BV69" s="276"/>
      <c r="BW69" s="276"/>
      <c r="BX69" s="277"/>
      <c r="CB69" s="107"/>
      <c r="CC69" s="98"/>
      <c r="CD69" s="98"/>
      <c r="CE69" s="98"/>
      <c r="CF69" s="98"/>
      <c r="CG69" s="585"/>
      <c r="CH69" s="585"/>
      <c r="CI69" s="585"/>
      <c r="CJ69" s="585"/>
      <c r="CK69" s="585"/>
      <c r="CL69" s="585"/>
      <c r="CM69" s="585"/>
      <c r="CN69" s="585"/>
      <c r="CO69" s="585"/>
      <c r="CP69" s="585"/>
      <c r="CQ69" s="585"/>
      <c r="CR69" s="585"/>
      <c r="CS69" s="585"/>
      <c r="CT69" s="585"/>
      <c r="CU69" s="585"/>
      <c r="CV69" s="586"/>
    </row>
    <row r="70" spans="1:100" ht="13.5" customHeight="1" thickBot="1" x14ac:dyDescent="0.25">
      <c r="A70" s="98" t="s">
        <v>488</v>
      </c>
      <c r="AM70" s="98"/>
      <c r="AN70" s="98"/>
      <c r="AW70" s="98"/>
      <c r="AY70" s="323" t="s">
        <v>467</v>
      </c>
      <c r="AZ70" s="323"/>
      <c r="BA70" s="323"/>
      <c r="BB70" s="323"/>
      <c r="BC70" s="323"/>
      <c r="BD70" s="323"/>
      <c r="BE70" s="323"/>
      <c r="BF70" s="323"/>
      <c r="BJ70" s="290" t="s">
        <v>926</v>
      </c>
      <c r="BK70" s="291"/>
      <c r="BL70" s="291"/>
      <c r="BM70" s="291"/>
      <c r="BN70" s="291"/>
      <c r="BO70" s="291"/>
      <c r="BP70" s="291"/>
      <c r="BQ70" s="291"/>
      <c r="BR70" s="291"/>
      <c r="BS70" s="291"/>
      <c r="BT70" s="291"/>
      <c r="BU70" s="291"/>
      <c r="BV70" s="291"/>
      <c r="BW70" s="291"/>
      <c r="BX70" s="292"/>
      <c r="CB70" s="108"/>
      <c r="CC70" s="109"/>
      <c r="CD70" s="109"/>
      <c r="CE70" s="109"/>
      <c r="CF70" s="109"/>
      <c r="CG70" s="587"/>
      <c r="CH70" s="587"/>
      <c r="CI70" s="587"/>
      <c r="CJ70" s="587"/>
      <c r="CK70" s="587"/>
      <c r="CL70" s="587"/>
      <c r="CM70" s="587"/>
      <c r="CN70" s="587"/>
      <c r="CO70" s="587"/>
      <c r="CP70" s="587"/>
      <c r="CQ70" s="587"/>
      <c r="CR70" s="587"/>
      <c r="CS70" s="587"/>
      <c r="CT70" s="587"/>
      <c r="CU70" s="587"/>
      <c r="CV70" s="588"/>
    </row>
    <row r="71" spans="1:100" ht="13.5" customHeight="1" x14ac:dyDescent="0.2">
      <c r="A71" s="98" t="s">
        <v>490</v>
      </c>
      <c r="AM71" s="98"/>
      <c r="AN71" s="98"/>
      <c r="AO71" s="98"/>
      <c r="AP71" s="98"/>
      <c r="AQ71" s="98"/>
      <c r="AR71" s="98"/>
      <c r="AS71" s="98"/>
      <c r="AT71" s="98"/>
      <c r="AU71" s="98"/>
      <c r="AV71" s="98"/>
      <c r="AW71" s="98"/>
      <c r="AZ71" s="98"/>
      <c r="BA71" s="98"/>
      <c r="BB71" s="98"/>
      <c r="BC71" s="98"/>
      <c r="BD71" s="98"/>
      <c r="BJ71" s="592" t="s">
        <v>491</v>
      </c>
      <c r="BK71" s="592"/>
      <c r="BL71" s="592"/>
      <c r="BM71" s="592"/>
      <c r="BN71" s="592"/>
      <c r="BO71" s="592"/>
      <c r="BP71" s="592"/>
      <c r="BQ71" s="592"/>
      <c r="BR71" s="592"/>
      <c r="BS71" s="592"/>
      <c r="BT71" s="592"/>
      <c r="BU71" s="592"/>
      <c r="BV71" s="592"/>
      <c r="BW71" s="592"/>
      <c r="BX71" s="592"/>
      <c r="BY71" s="592"/>
      <c r="BZ71" s="592"/>
      <c r="CA71" s="592"/>
      <c r="CB71" s="592"/>
      <c r="CC71" s="592"/>
      <c r="CD71" s="592"/>
      <c r="CE71" s="592"/>
      <c r="CF71" s="592"/>
      <c r="CG71" s="592"/>
      <c r="CH71" s="592"/>
      <c r="CI71" s="592"/>
      <c r="CJ71" s="592"/>
      <c r="CK71" s="592"/>
      <c r="CL71" s="592"/>
      <c r="CM71" s="592"/>
      <c r="CN71" s="592"/>
      <c r="CO71" s="592"/>
      <c r="CP71" s="592"/>
      <c r="CQ71" s="592"/>
      <c r="CR71" s="592"/>
      <c r="CS71" s="592"/>
      <c r="CT71" s="592"/>
      <c r="CU71" s="592"/>
      <c r="CV71" s="592"/>
    </row>
    <row r="72" spans="1:100" ht="13.5" customHeight="1" x14ac:dyDescent="0.2">
      <c r="A72" s="98"/>
      <c r="B72" s="98"/>
      <c r="C72" s="98"/>
      <c r="D72" s="98"/>
      <c r="E72" s="98"/>
      <c r="F72" s="98"/>
      <c r="G72" s="98"/>
      <c r="H72" s="98"/>
      <c r="I72" s="98"/>
      <c r="J72" s="98"/>
      <c r="K72" s="98"/>
      <c r="L72" s="98"/>
      <c r="M72" s="98"/>
      <c r="N72" s="98"/>
      <c r="O72" s="98"/>
      <c r="P72" s="98"/>
      <c r="Q72" s="98"/>
      <c r="R72" s="98"/>
      <c r="S72" s="98"/>
      <c r="T72" s="98"/>
      <c r="AM72" s="98"/>
      <c r="AN72" s="98"/>
      <c r="AO72" s="98"/>
      <c r="AP72" s="98"/>
      <c r="AQ72" s="98"/>
      <c r="AR72" s="98"/>
      <c r="AS72" s="98"/>
      <c r="AT72" s="98"/>
      <c r="AU72" s="98"/>
      <c r="AV72" s="98"/>
      <c r="AW72" s="98"/>
      <c r="AZ72" s="98"/>
      <c r="BA72" s="98"/>
      <c r="BB72" s="98"/>
      <c r="BC72" s="98"/>
      <c r="BD72" s="98"/>
      <c r="BE72" s="98"/>
      <c r="BF72" s="98"/>
      <c r="BG72" s="98"/>
      <c r="BH72" s="98"/>
      <c r="BV72" s="106"/>
      <c r="BW72" s="106"/>
      <c r="BX72" s="106"/>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row>
    <row r="73" spans="1:100" x14ac:dyDescent="0.2">
      <c r="A73" s="98"/>
      <c r="B73" s="98"/>
      <c r="C73" s="98"/>
      <c r="D73" s="98"/>
      <c r="E73" s="98"/>
      <c r="F73" s="98"/>
      <c r="G73" s="98"/>
      <c r="H73" s="98"/>
      <c r="I73" s="98"/>
      <c r="J73" s="98"/>
      <c r="K73" s="98"/>
      <c r="L73" s="98"/>
      <c r="M73" s="98"/>
      <c r="N73" s="98"/>
      <c r="O73" s="98"/>
      <c r="P73" s="98"/>
      <c r="Q73" s="98"/>
      <c r="R73" s="98"/>
      <c r="S73" s="98"/>
      <c r="T73" s="98"/>
      <c r="AM73" s="98"/>
      <c r="AN73" s="98"/>
      <c r="AO73" s="98"/>
      <c r="AP73" s="98"/>
      <c r="AQ73" s="98"/>
      <c r="AR73" s="98"/>
      <c r="AS73" s="98"/>
      <c r="AT73" s="98"/>
      <c r="AU73" s="98"/>
      <c r="AV73" s="98"/>
      <c r="AW73" s="98"/>
      <c r="AZ73" s="98"/>
      <c r="BA73" s="98"/>
      <c r="BB73" s="98"/>
      <c r="BC73" s="98"/>
      <c r="BD73" s="98"/>
      <c r="BE73" s="98"/>
      <c r="BF73" s="98"/>
      <c r="BG73" s="98"/>
      <c r="BH73" s="98"/>
      <c r="CC73" s="98"/>
      <c r="CD73" s="98"/>
      <c r="CE73" s="98"/>
      <c r="CF73" s="98"/>
      <c r="CG73" s="98"/>
      <c r="CH73" s="98"/>
      <c r="CI73" s="98"/>
      <c r="CJ73" s="98"/>
      <c r="CK73" s="98"/>
      <c r="CL73" s="98"/>
      <c r="CM73" s="98"/>
      <c r="CN73" s="98"/>
      <c r="CO73" s="98"/>
      <c r="CP73" s="98"/>
      <c r="CQ73" s="98"/>
      <c r="CR73" s="98"/>
      <c r="CS73" s="98"/>
      <c r="CT73" s="98"/>
      <c r="CU73" s="98"/>
      <c r="CV73" s="98"/>
    </row>
    <row r="74" spans="1:100" x14ac:dyDescent="0.2">
      <c r="A74" s="98"/>
      <c r="B74" s="98"/>
      <c r="C74" s="98"/>
      <c r="D74" s="98"/>
      <c r="E74" s="98"/>
      <c r="F74" s="98"/>
      <c r="G74" s="98"/>
      <c r="H74" s="98"/>
      <c r="I74" s="98"/>
      <c r="J74" s="98"/>
      <c r="K74" s="98"/>
      <c r="L74" s="98"/>
      <c r="M74" s="98"/>
      <c r="N74" s="98"/>
      <c r="O74" s="98"/>
      <c r="P74" s="98"/>
      <c r="Q74" s="98"/>
      <c r="R74" s="98"/>
      <c r="S74" s="98"/>
      <c r="T74" s="98"/>
      <c r="AM74" s="98"/>
      <c r="AN74" s="98"/>
      <c r="AO74" s="98"/>
      <c r="AP74" s="98"/>
      <c r="AQ74" s="98"/>
      <c r="AR74" s="98"/>
      <c r="AS74" s="98"/>
      <c r="AT74" s="98"/>
      <c r="AU74" s="98"/>
      <c r="AV74" s="98"/>
      <c r="AW74" s="98"/>
      <c r="AZ74" s="98"/>
      <c r="BA74" s="98"/>
      <c r="BB74" s="98"/>
      <c r="BC74" s="98"/>
      <c r="BD74" s="98"/>
      <c r="BE74" s="98"/>
      <c r="BF74" s="98"/>
      <c r="BG74" s="98"/>
      <c r="BH74" s="98"/>
      <c r="CC74" s="98"/>
      <c r="CD74" s="98"/>
      <c r="CE74" s="98"/>
      <c r="CF74" s="98"/>
      <c r="CG74" s="98"/>
      <c r="CH74" s="98"/>
      <c r="CI74" s="98"/>
      <c r="CJ74" s="98"/>
      <c r="CK74" s="98"/>
      <c r="CL74" s="98"/>
      <c r="CM74" s="98"/>
      <c r="CN74" s="98"/>
      <c r="CO74" s="98"/>
      <c r="CP74" s="98"/>
      <c r="CQ74" s="98"/>
      <c r="CR74" s="98"/>
      <c r="CS74" s="98"/>
      <c r="CT74" s="98"/>
      <c r="CU74" s="98"/>
      <c r="CV74" s="98"/>
    </row>
    <row r="75" spans="1:100" x14ac:dyDescent="0.2">
      <c r="AM75" s="98"/>
      <c r="AN75" s="98"/>
      <c r="AO75" s="98"/>
      <c r="AP75" s="98"/>
      <c r="AQ75" s="98"/>
      <c r="AR75" s="98"/>
      <c r="AS75" s="98"/>
      <c r="AT75" s="98"/>
      <c r="AU75" s="98"/>
      <c r="AV75" s="98"/>
      <c r="AW75" s="98"/>
      <c r="AZ75" s="98"/>
      <c r="BA75" s="98"/>
      <c r="BB75" s="98"/>
      <c r="BC75" s="98"/>
      <c r="BD75" s="98"/>
      <c r="CC75" s="98"/>
      <c r="CD75" s="98"/>
      <c r="CE75" s="98"/>
      <c r="CF75" s="98"/>
      <c r="CG75" s="98"/>
      <c r="CH75" s="98"/>
      <c r="CI75" s="98"/>
    </row>
    <row r="76" spans="1:100" x14ac:dyDescent="0.2">
      <c r="X76" s="82"/>
      <c r="Y76" s="82"/>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Z76" s="98"/>
      <c r="BA76" s="98"/>
      <c r="BB76" s="98"/>
      <c r="BC76" s="98"/>
      <c r="BD76" s="98"/>
    </row>
    <row r="77" spans="1:100" x14ac:dyDescent="0.2">
      <c r="X77" s="82"/>
      <c r="Y77" s="82"/>
      <c r="Z77" s="98"/>
      <c r="AA77" s="98"/>
      <c r="AB77" s="98"/>
      <c r="AC77" s="98"/>
      <c r="AD77" s="98"/>
      <c r="AE77" s="98"/>
      <c r="AF77" s="98"/>
      <c r="AG77" s="98"/>
      <c r="AH77" s="98"/>
      <c r="AI77" s="98"/>
      <c r="AJ77" s="98"/>
      <c r="AK77" s="98"/>
      <c r="AL77" s="98"/>
      <c r="AM77" s="98"/>
      <c r="AN77" s="98"/>
    </row>
    <row r="78" spans="1:100" x14ac:dyDescent="0.2">
      <c r="U78" s="98"/>
      <c r="V78" s="98"/>
      <c r="W78" s="98"/>
      <c r="X78" s="98"/>
      <c r="Y78" s="98"/>
      <c r="Z78" s="98"/>
      <c r="AA78" s="98"/>
      <c r="AB78" s="98"/>
      <c r="AC78" s="98"/>
      <c r="AD78" s="98"/>
      <c r="AE78" s="98"/>
      <c r="AF78" s="98"/>
      <c r="AG78" s="98"/>
      <c r="AH78" s="98"/>
      <c r="AI78" s="98"/>
      <c r="AJ78" s="98"/>
      <c r="AK78" s="98"/>
      <c r="AL78" s="98"/>
      <c r="AM78" s="98"/>
      <c r="AN78" s="98"/>
    </row>
    <row r="79" spans="1:100" x14ac:dyDescent="0.2">
      <c r="U79" s="98"/>
      <c r="V79" s="98"/>
      <c r="W79" s="98"/>
      <c r="X79" s="98"/>
      <c r="Y79" s="98"/>
      <c r="Z79" s="98"/>
      <c r="AA79" s="98"/>
      <c r="AB79" s="98"/>
      <c r="AC79" s="98"/>
      <c r="AD79" s="98"/>
      <c r="AE79" s="98"/>
      <c r="AF79" s="98"/>
      <c r="AG79" s="98"/>
      <c r="AH79" s="98"/>
      <c r="AI79" s="98"/>
      <c r="AJ79" s="98"/>
      <c r="AK79" s="98"/>
      <c r="AL79" s="98"/>
      <c r="AM79" s="98"/>
      <c r="AN79" s="98"/>
    </row>
    <row r="80" spans="1:100" x14ac:dyDescent="0.2">
      <c r="U80" s="98"/>
      <c r="V80" s="98"/>
      <c r="W80" s="98"/>
      <c r="X80" s="98"/>
      <c r="Y80" s="98"/>
      <c r="Z80" s="98"/>
      <c r="AA80" s="98"/>
      <c r="AB80" s="98"/>
      <c r="AC80" s="98"/>
      <c r="AD80" s="98"/>
      <c r="AE80" s="98"/>
      <c r="AF80" s="98"/>
      <c r="AG80" s="98"/>
      <c r="AH80" s="98"/>
      <c r="AI80" s="98"/>
      <c r="AJ80" s="98"/>
      <c r="AK80" s="98"/>
      <c r="AL80" s="98"/>
      <c r="AM80" s="98"/>
      <c r="AN80" s="98"/>
    </row>
    <row r="81" spans="61:80" x14ac:dyDescent="0.2">
      <c r="BI81" s="98"/>
      <c r="BJ81" s="98"/>
      <c r="BK81" s="98"/>
      <c r="BL81" s="98"/>
      <c r="BM81" s="98"/>
      <c r="BN81" s="98"/>
      <c r="BO81" s="98"/>
      <c r="BP81" s="98"/>
      <c r="BQ81" s="98"/>
      <c r="BR81" s="98"/>
      <c r="BS81" s="98"/>
    </row>
    <row r="82" spans="61:80" x14ac:dyDescent="0.2">
      <c r="BI82" s="98"/>
      <c r="BJ82" s="98"/>
      <c r="BK82" s="98"/>
      <c r="BL82" s="98"/>
      <c r="BM82" s="98"/>
      <c r="BN82" s="98"/>
      <c r="BO82" s="98"/>
      <c r="BP82" s="98"/>
      <c r="BQ82" s="98"/>
      <c r="BR82" s="98"/>
      <c r="BS82" s="98"/>
    </row>
    <row r="83" spans="61:80" x14ac:dyDescent="0.2">
      <c r="BI83" s="98"/>
      <c r="BJ83" s="98"/>
      <c r="BK83" s="98"/>
      <c r="BL83" s="98"/>
      <c r="BM83" s="98"/>
      <c r="BN83" s="98"/>
      <c r="BO83" s="98"/>
      <c r="BP83" s="98"/>
      <c r="BQ83" s="98"/>
      <c r="BR83" s="98"/>
      <c r="BS83" s="98"/>
      <c r="BT83" s="98"/>
      <c r="BU83" s="98"/>
      <c r="BV83" s="98"/>
      <c r="BW83" s="98"/>
      <c r="BX83" s="98"/>
      <c r="BY83" s="98"/>
      <c r="BZ83" s="98"/>
      <c r="CA83" s="98"/>
      <c r="CB83" s="98"/>
    </row>
    <row r="84" spans="61:80" x14ac:dyDescent="0.2">
      <c r="BI84" s="98"/>
      <c r="BJ84" s="98"/>
      <c r="BK84" s="98"/>
      <c r="BL84" s="98"/>
      <c r="BM84" s="98"/>
      <c r="BN84" s="98"/>
      <c r="BO84" s="98"/>
      <c r="BP84" s="98"/>
      <c r="BQ84" s="98"/>
      <c r="BR84" s="98"/>
      <c r="BS84" s="98"/>
      <c r="BT84" s="98"/>
      <c r="BU84" s="98"/>
      <c r="BV84" s="98"/>
      <c r="BW84" s="98"/>
      <c r="BX84" s="98"/>
      <c r="BY84" s="98"/>
      <c r="BZ84" s="98"/>
      <c r="CA84" s="98"/>
      <c r="CB84" s="98"/>
    </row>
    <row r="85" spans="61:80" x14ac:dyDescent="0.2">
      <c r="BI85" s="98"/>
      <c r="BJ85" s="98"/>
      <c r="BK85" s="98"/>
      <c r="BL85" s="98"/>
      <c r="BM85" s="98"/>
      <c r="BN85" s="98"/>
      <c r="BO85" s="98"/>
      <c r="BP85" s="98"/>
      <c r="BQ85" s="98"/>
      <c r="BR85" s="98"/>
      <c r="BS85" s="98"/>
      <c r="BT85" s="98"/>
      <c r="BU85" s="98"/>
      <c r="BV85" s="98"/>
      <c r="BW85" s="98"/>
      <c r="BX85" s="98"/>
      <c r="BY85" s="98"/>
      <c r="BZ85" s="98"/>
      <c r="CA85" s="98"/>
      <c r="CB85" s="98"/>
    </row>
    <row r="86" spans="61:80" x14ac:dyDescent="0.2">
      <c r="BI86" s="98"/>
      <c r="BJ86" s="98"/>
      <c r="BK86" s="98"/>
      <c r="BL86" s="98"/>
      <c r="BM86" s="98"/>
      <c r="BN86" s="98"/>
      <c r="BO86" s="98"/>
      <c r="BP86" s="98"/>
      <c r="BQ86" s="98"/>
      <c r="BR86" s="98"/>
      <c r="BS86" s="98"/>
      <c r="BT86" s="98"/>
      <c r="BU86" s="98"/>
      <c r="BV86" s="98"/>
      <c r="BW86" s="98"/>
      <c r="BX86" s="98"/>
      <c r="BY86" s="98"/>
      <c r="BZ86" s="98"/>
      <c r="CA86" s="98"/>
      <c r="CB86" s="98"/>
    </row>
    <row r="87" spans="61:80" x14ac:dyDescent="0.2">
      <c r="BI87" s="98"/>
      <c r="BJ87" s="98"/>
      <c r="BK87" s="98"/>
      <c r="BL87" s="98"/>
      <c r="BM87" s="98"/>
      <c r="BN87" s="98"/>
      <c r="BO87" s="98"/>
      <c r="BP87" s="98"/>
      <c r="BQ87" s="98"/>
      <c r="BR87" s="98"/>
      <c r="BS87" s="98"/>
      <c r="BT87" s="98"/>
      <c r="BU87" s="98"/>
      <c r="BV87" s="98"/>
      <c r="BW87" s="98"/>
      <c r="BX87" s="98"/>
      <c r="BY87" s="98"/>
      <c r="BZ87" s="98"/>
      <c r="CA87" s="98"/>
      <c r="CB87" s="98"/>
    </row>
    <row r="88" spans="61:80" x14ac:dyDescent="0.2">
      <c r="BI88" s="98"/>
      <c r="BJ88" s="98"/>
      <c r="BK88" s="98"/>
      <c r="BL88" s="98"/>
      <c r="BM88" s="98"/>
      <c r="BN88" s="98"/>
      <c r="BO88" s="98"/>
      <c r="BP88" s="98"/>
      <c r="BQ88" s="98"/>
      <c r="BR88" s="98"/>
      <c r="BS88" s="98"/>
      <c r="BT88" s="98"/>
      <c r="BU88" s="98"/>
      <c r="BV88" s="98"/>
      <c r="BW88" s="98"/>
      <c r="BX88" s="98"/>
      <c r="BY88" s="98"/>
      <c r="BZ88" s="98"/>
      <c r="CA88" s="98"/>
      <c r="CB88" s="98"/>
    </row>
  </sheetData>
  <sheetProtection formatCells="0"/>
  <mergeCells count="923">
    <mergeCell ref="BV4:CF5"/>
    <mergeCell ref="CG4:CI5"/>
    <mergeCell ref="CJ4:CV6"/>
    <mergeCell ref="A5:G8"/>
    <mergeCell ref="I5:AE6"/>
    <mergeCell ref="AF5:AN6"/>
    <mergeCell ref="AO5:AU6"/>
    <mergeCell ref="AV5:AW5"/>
    <mergeCell ref="A1:BE2"/>
    <mergeCell ref="I3:Q3"/>
    <mergeCell ref="BE3:BQ3"/>
    <mergeCell ref="A4:G4"/>
    <mergeCell ref="I4:Y4"/>
    <mergeCell ref="Z4:AE4"/>
    <mergeCell ref="AF4:AN4"/>
    <mergeCell ref="AO4:AU4"/>
    <mergeCell ref="AV4:BD4"/>
    <mergeCell ref="BE4:BL4"/>
    <mergeCell ref="AX5:BC5"/>
    <mergeCell ref="BF5:BK5"/>
    <mergeCell ref="BN5:BQ5"/>
    <mergeCell ref="AV6:AW6"/>
    <mergeCell ref="AX6:BC6"/>
    <mergeCell ref="BF6:BI6"/>
    <mergeCell ref="BJ6:BP6"/>
    <mergeCell ref="BN4:BQ4"/>
    <mergeCell ref="BR4:BU5"/>
    <mergeCell ref="BR6:CI6"/>
    <mergeCell ref="I7:J7"/>
    <mergeCell ref="K7:M7"/>
    <mergeCell ref="O7:Q7"/>
    <mergeCell ref="S7:V7"/>
    <mergeCell ref="W7:Y7"/>
    <mergeCell ref="Z7:AC7"/>
    <mergeCell ref="AD7:AE7"/>
    <mergeCell ref="AF7:AT7"/>
    <mergeCell ref="AW7:BA7"/>
    <mergeCell ref="BE7:BI7"/>
    <mergeCell ref="BJ7:BQ7"/>
    <mergeCell ref="BR7:CI10"/>
    <mergeCell ref="CJ7:CV7"/>
    <mergeCell ref="I8:AE8"/>
    <mergeCell ref="AF8:AO10"/>
    <mergeCell ref="AP8:AU8"/>
    <mergeCell ref="AV8:BD8"/>
    <mergeCell ref="BE8:BI10"/>
    <mergeCell ref="BJ8:BQ10"/>
    <mergeCell ref="I9:AE10"/>
    <mergeCell ref="AP9:AU9"/>
    <mergeCell ref="AW9:BA9"/>
    <mergeCell ref="AP10:AU10"/>
    <mergeCell ref="BA10:BC10"/>
    <mergeCell ref="A12:J12"/>
    <mergeCell ref="K12:L12"/>
    <mergeCell ref="M12:AB12"/>
    <mergeCell ref="AC12:AJ12"/>
    <mergeCell ref="AK12:AN12"/>
    <mergeCell ref="AO12:AX12"/>
    <mergeCell ref="AY12:AZ12"/>
    <mergeCell ref="BA12:CJ12"/>
    <mergeCell ref="CK12:CR12"/>
    <mergeCell ref="CS12:CV12"/>
    <mergeCell ref="A13:C13"/>
    <mergeCell ref="D13:N13"/>
    <mergeCell ref="O13:Q13"/>
    <mergeCell ref="R13:T13"/>
    <mergeCell ref="U13:W13"/>
    <mergeCell ref="CF13:CP13"/>
    <mergeCell ref="CQ13:CS13"/>
    <mergeCell ref="CT13:CV13"/>
    <mergeCell ref="A14:C14"/>
    <mergeCell ref="D14:N14"/>
    <mergeCell ref="O14:Q14"/>
    <mergeCell ref="R14:T14"/>
    <mergeCell ref="U14:W14"/>
    <mergeCell ref="X14:AH14"/>
    <mergeCell ref="AI14:AK14"/>
    <mergeCell ref="BF13:BH13"/>
    <mergeCell ref="BI13:BK13"/>
    <mergeCell ref="BL13:BV13"/>
    <mergeCell ref="BW13:BY13"/>
    <mergeCell ref="BZ13:CB13"/>
    <mergeCell ref="CC13:CE13"/>
    <mergeCell ref="X13:AH13"/>
    <mergeCell ref="AI13:AK13"/>
    <mergeCell ref="AL13:AN13"/>
    <mergeCell ref="AO13:AQ13"/>
    <mergeCell ref="AR13:BB13"/>
    <mergeCell ref="BC13:BE13"/>
    <mergeCell ref="CT14:CV14"/>
    <mergeCell ref="A15:C15"/>
    <mergeCell ref="D15:N15"/>
    <mergeCell ref="O15:Q15"/>
    <mergeCell ref="R15:T15"/>
    <mergeCell ref="U15:W15"/>
    <mergeCell ref="X15:AH15"/>
    <mergeCell ref="AI15:AK15"/>
    <mergeCell ref="AL15:AN15"/>
    <mergeCell ref="AO15:AQ15"/>
    <mergeCell ref="BL14:BV14"/>
    <mergeCell ref="BW14:BY14"/>
    <mergeCell ref="BZ14:CB14"/>
    <mergeCell ref="CC14:CE14"/>
    <mergeCell ref="CF14:CP14"/>
    <mergeCell ref="CQ14:CS14"/>
    <mergeCell ref="AL14:AN14"/>
    <mergeCell ref="AO14:AQ14"/>
    <mergeCell ref="AR14:BB14"/>
    <mergeCell ref="BC14:BE14"/>
    <mergeCell ref="BF14:BH14"/>
    <mergeCell ref="BI14:BK14"/>
    <mergeCell ref="BZ15:CB15"/>
    <mergeCell ref="CC15:CE15"/>
    <mergeCell ref="CF15:CP15"/>
    <mergeCell ref="CQ15:CS15"/>
    <mergeCell ref="CT15:CV15"/>
    <mergeCell ref="A16:C16"/>
    <mergeCell ref="D16:N16"/>
    <mergeCell ref="O16:Q16"/>
    <mergeCell ref="R16:T16"/>
    <mergeCell ref="U16:W16"/>
    <mergeCell ref="AR15:BB15"/>
    <mergeCell ref="BC15:BE15"/>
    <mergeCell ref="BF15:BH15"/>
    <mergeCell ref="BI15:BK15"/>
    <mergeCell ref="BL15:BV15"/>
    <mergeCell ref="BW15:BY15"/>
    <mergeCell ref="CF16:CP16"/>
    <mergeCell ref="CQ16:CS16"/>
    <mergeCell ref="CT16:CV16"/>
    <mergeCell ref="A17:C17"/>
    <mergeCell ref="D17:N17"/>
    <mergeCell ref="O17:Q17"/>
    <mergeCell ref="R17:T17"/>
    <mergeCell ref="U17:W17"/>
    <mergeCell ref="X17:AH17"/>
    <mergeCell ref="AI17:AK17"/>
    <mergeCell ref="BF16:BH16"/>
    <mergeCell ref="BI16:BK16"/>
    <mergeCell ref="BL16:BV16"/>
    <mergeCell ref="BW16:BY16"/>
    <mergeCell ref="BZ16:CB16"/>
    <mergeCell ref="CC16:CE16"/>
    <mergeCell ref="X16:AH16"/>
    <mergeCell ref="AI16:AK16"/>
    <mergeCell ref="AL16:AN16"/>
    <mergeCell ref="AO16:AQ16"/>
    <mergeCell ref="AR16:BB16"/>
    <mergeCell ref="BC16:BE16"/>
    <mergeCell ref="CT17:CV17"/>
    <mergeCell ref="A18:C18"/>
    <mergeCell ref="D18:N18"/>
    <mergeCell ref="O18:Q18"/>
    <mergeCell ref="R18:T18"/>
    <mergeCell ref="U18:W18"/>
    <mergeCell ref="X18:AH18"/>
    <mergeCell ref="AI18:AK18"/>
    <mergeCell ref="AL18:AN18"/>
    <mergeCell ref="AO18:AQ18"/>
    <mergeCell ref="BL17:BV17"/>
    <mergeCell ref="BW17:BY17"/>
    <mergeCell ref="BZ17:CB17"/>
    <mergeCell ref="CC17:CE17"/>
    <mergeCell ref="CF17:CP17"/>
    <mergeCell ref="CQ17:CS17"/>
    <mergeCell ref="AL17:AN17"/>
    <mergeCell ref="AO17:AQ17"/>
    <mergeCell ref="AR17:BB17"/>
    <mergeCell ref="BC17:BE17"/>
    <mergeCell ref="BF17:BH17"/>
    <mergeCell ref="BI17:BK17"/>
    <mergeCell ref="CC18:CE18"/>
    <mergeCell ref="CF18:CP18"/>
    <mergeCell ref="CQ18:CS18"/>
    <mergeCell ref="CT18:CV18"/>
    <mergeCell ref="A19:C19"/>
    <mergeCell ref="D19:N19"/>
    <mergeCell ref="O19:Q19"/>
    <mergeCell ref="R19:T19"/>
    <mergeCell ref="U19:W19"/>
    <mergeCell ref="X19:AH19"/>
    <mergeCell ref="AR18:BB18"/>
    <mergeCell ref="BC18:BE18"/>
    <mergeCell ref="BF18:BH18"/>
    <mergeCell ref="BI18:BV18"/>
    <mergeCell ref="BW18:BY18"/>
    <mergeCell ref="BZ18:CB18"/>
    <mergeCell ref="A20:C20"/>
    <mergeCell ref="D20:N20"/>
    <mergeCell ref="O20:Q20"/>
    <mergeCell ref="R20:T20"/>
    <mergeCell ref="U20:W20"/>
    <mergeCell ref="X20:AH20"/>
    <mergeCell ref="AI20:AK20"/>
    <mergeCell ref="AL20:AN20"/>
    <mergeCell ref="BI19:BK19"/>
    <mergeCell ref="AI19:AK19"/>
    <mergeCell ref="AL19:AN19"/>
    <mergeCell ref="AO19:AQ19"/>
    <mergeCell ref="AR19:BB19"/>
    <mergeCell ref="BC19:BE19"/>
    <mergeCell ref="BF19:BH19"/>
    <mergeCell ref="CT20:CV20"/>
    <mergeCell ref="AO20:AQ20"/>
    <mergeCell ref="AR20:BB20"/>
    <mergeCell ref="BC20:BE20"/>
    <mergeCell ref="BF20:BH20"/>
    <mergeCell ref="BI20:BK20"/>
    <mergeCell ref="BL20:BV20"/>
    <mergeCell ref="CQ19:CS19"/>
    <mergeCell ref="CT19:CV19"/>
    <mergeCell ref="BL19:BV19"/>
    <mergeCell ref="BW19:BY19"/>
    <mergeCell ref="BZ19:CB19"/>
    <mergeCell ref="CC19:CE19"/>
    <mergeCell ref="CF19:CP19"/>
    <mergeCell ref="R21:T21"/>
    <mergeCell ref="U21:W21"/>
    <mergeCell ref="X21:AH21"/>
    <mergeCell ref="AI21:AK21"/>
    <mergeCell ref="BW20:BY20"/>
    <mergeCell ref="BZ20:CB20"/>
    <mergeCell ref="CC20:CE20"/>
    <mergeCell ref="CF20:CP20"/>
    <mergeCell ref="CQ20:CS20"/>
    <mergeCell ref="CT21:CV21"/>
    <mergeCell ref="A22:C22"/>
    <mergeCell ref="D22:N22"/>
    <mergeCell ref="O22:Q22"/>
    <mergeCell ref="R22:T22"/>
    <mergeCell ref="U22:W22"/>
    <mergeCell ref="X22:AH22"/>
    <mergeCell ref="AI22:AK22"/>
    <mergeCell ref="AL22:AN22"/>
    <mergeCell ref="AO22:AQ22"/>
    <mergeCell ref="BL21:BV21"/>
    <mergeCell ref="BW21:BY21"/>
    <mergeCell ref="BZ21:CB21"/>
    <mergeCell ref="CC21:CE21"/>
    <mergeCell ref="CF21:CP21"/>
    <mergeCell ref="CQ21:CS21"/>
    <mergeCell ref="AL21:AN21"/>
    <mergeCell ref="AO21:AQ21"/>
    <mergeCell ref="AR21:BB21"/>
    <mergeCell ref="BC21:BE21"/>
    <mergeCell ref="BF21:BH21"/>
    <mergeCell ref="BI21:BK21"/>
    <mergeCell ref="A21:N21"/>
    <mergeCell ref="O21:Q21"/>
    <mergeCell ref="BZ22:CB22"/>
    <mergeCell ref="CC22:CE22"/>
    <mergeCell ref="CF22:CP22"/>
    <mergeCell ref="CQ22:CS22"/>
    <mergeCell ref="CT22:CV22"/>
    <mergeCell ref="A23:C23"/>
    <mergeCell ref="D23:N23"/>
    <mergeCell ref="O23:Q23"/>
    <mergeCell ref="R23:T23"/>
    <mergeCell ref="U23:AH23"/>
    <mergeCell ref="AR22:BB22"/>
    <mergeCell ref="BC22:BE22"/>
    <mergeCell ref="BF22:BH22"/>
    <mergeCell ref="BI22:BK22"/>
    <mergeCell ref="BL22:BV22"/>
    <mergeCell ref="BW22:BY22"/>
    <mergeCell ref="BW23:BY23"/>
    <mergeCell ref="BZ23:CB23"/>
    <mergeCell ref="CC23:CP23"/>
    <mergeCell ref="CQ23:CS23"/>
    <mergeCell ref="CT23:CV23"/>
    <mergeCell ref="A24:C24"/>
    <mergeCell ref="D24:N24"/>
    <mergeCell ref="O24:Q24"/>
    <mergeCell ref="R24:T24"/>
    <mergeCell ref="U24:W24"/>
    <mergeCell ref="AI23:AK23"/>
    <mergeCell ref="AL23:AN23"/>
    <mergeCell ref="AO23:BB23"/>
    <mergeCell ref="BC23:BE23"/>
    <mergeCell ref="BF23:BH23"/>
    <mergeCell ref="BI23:BV23"/>
    <mergeCell ref="CF24:CP24"/>
    <mergeCell ref="CQ24:CS24"/>
    <mergeCell ref="CT24:CV24"/>
    <mergeCell ref="A25:C25"/>
    <mergeCell ref="D25:N25"/>
    <mergeCell ref="O25:Q25"/>
    <mergeCell ref="R25:T25"/>
    <mergeCell ref="U25:W25"/>
    <mergeCell ref="X25:AH25"/>
    <mergeCell ref="AI25:AK25"/>
    <mergeCell ref="BF24:BH24"/>
    <mergeCell ref="BI24:BK24"/>
    <mergeCell ref="BL24:BV24"/>
    <mergeCell ref="BW24:BY24"/>
    <mergeCell ref="BZ24:CB24"/>
    <mergeCell ref="CC24:CE24"/>
    <mergeCell ref="X24:AH24"/>
    <mergeCell ref="AI24:AK24"/>
    <mergeCell ref="AL24:AN24"/>
    <mergeCell ref="AO24:AQ24"/>
    <mergeCell ref="AR24:BB24"/>
    <mergeCell ref="BC24:BE24"/>
    <mergeCell ref="CT25:CV25"/>
    <mergeCell ref="A26:C26"/>
    <mergeCell ref="D26:N26"/>
    <mergeCell ref="O26:Q26"/>
    <mergeCell ref="R26:T26"/>
    <mergeCell ref="U26:W26"/>
    <mergeCell ref="X26:AH26"/>
    <mergeCell ref="AI26:AK26"/>
    <mergeCell ref="AL26:AN26"/>
    <mergeCell ref="AO26:AQ26"/>
    <mergeCell ref="BL25:BV25"/>
    <mergeCell ref="BW25:BY25"/>
    <mergeCell ref="BZ25:CB25"/>
    <mergeCell ref="CC25:CE25"/>
    <mergeCell ref="CF25:CP25"/>
    <mergeCell ref="CQ25:CS25"/>
    <mergeCell ref="AL25:AN25"/>
    <mergeCell ref="AO25:AQ25"/>
    <mergeCell ref="AR25:BB25"/>
    <mergeCell ref="BC25:BE25"/>
    <mergeCell ref="BF25:BH25"/>
    <mergeCell ref="BI25:BK25"/>
    <mergeCell ref="BZ26:CB26"/>
    <mergeCell ref="CC26:CE26"/>
    <mergeCell ref="CF26:CP26"/>
    <mergeCell ref="CQ26:CS26"/>
    <mergeCell ref="CT26:CV26"/>
    <mergeCell ref="A27:C27"/>
    <mergeCell ref="D27:N27"/>
    <mergeCell ref="O27:Q27"/>
    <mergeCell ref="R27:T27"/>
    <mergeCell ref="U27:W27"/>
    <mergeCell ref="AR26:BB26"/>
    <mergeCell ref="BC26:BE26"/>
    <mergeCell ref="BF26:BH26"/>
    <mergeCell ref="BI26:BK26"/>
    <mergeCell ref="BL26:BV26"/>
    <mergeCell ref="BW26:BY26"/>
    <mergeCell ref="CF27:CP27"/>
    <mergeCell ref="CQ27:CS27"/>
    <mergeCell ref="CT27:CV27"/>
    <mergeCell ref="A28:C28"/>
    <mergeCell ref="D28:N28"/>
    <mergeCell ref="O28:Q28"/>
    <mergeCell ref="R28:T28"/>
    <mergeCell ref="U28:W28"/>
    <mergeCell ref="X28:AH28"/>
    <mergeCell ref="AI28:AK28"/>
    <mergeCell ref="BF27:BH27"/>
    <mergeCell ref="BI27:BK27"/>
    <mergeCell ref="BL27:BV27"/>
    <mergeCell ref="BW27:BY27"/>
    <mergeCell ref="BZ27:CB27"/>
    <mergeCell ref="CC27:CE27"/>
    <mergeCell ref="X27:AH27"/>
    <mergeCell ref="AI27:AK27"/>
    <mergeCell ref="AL27:AN27"/>
    <mergeCell ref="AO27:AQ27"/>
    <mergeCell ref="AR27:BB27"/>
    <mergeCell ref="BC27:BE27"/>
    <mergeCell ref="CT28:CV28"/>
    <mergeCell ref="A29:C29"/>
    <mergeCell ref="D29:N29"/>
    <mergeCell ref="O29:Q29"/>
    <mergeCell ref="R29:T29"/>
    <mergeCell ref="U29:W29"/>
    <mergeCell ref="X29:AH29"/>
    <mergeCell ref="AI29:AK29"/>
    <mergeCell ref="AL29:AN29"/>
    <mergeCell ref="AO29:AQ29"/>
    <mergeCell ref="BL28:BV28"/>
    <mergeCell ref="BW28:BY28"/>
    <mergeCell ref="BZ28:CB28"/>
    <mergeCell ref="CC28:CE28"/>
    <mergeCell ref="CF28:CP28"/>
    <mergeCell ref="CQ28:CS28"/>
    <mergeCell ref="AL28:AN28"/>
    <mergeCell ref="AO28:AQ28"/>
    <mergeCell ref="AR28:BB28"/>
    <mergeCell ref="BC28:BE28"/>
    <mergeCell ref="BF28:BH28"/>
    <mergeCell ref="BI28:BK28"/>
    <mergeCell ref="BZ29:CB29"/>
    <mergeCell ref="CC29:CE29"/>
    <mergeCell ref="CF29:CP29"/>
    <mergeCell ref="CQ29:CS29"/>
    <mergeCell ref="CT29:CV29"/>
    <mergeCell ref="A30:C30"/>
    <mergeCell ref="D30:N30"/>
    <mergeCell ref="O30:Q30"/>
    <mergeCell ref="R30:T30"/>
    <mergeCell ref="U30:W30"/>
    <mergeCell ref="AR29:BB29"/>
    <mergeCell ref="BC29:BE29"/>
    <mergeCell ref="BF29:BH29"/>
    <mergeCell ref="BI29:BK29"/>
    <mergeCell ref="BL29:BV29"/>
    <mergeCell ref="BW29:BY29"/>
    <mergeCell ref="A31:C31"/>
    <mergeCell ref="D31:N31"/>
    <mergeCell ref="O31:Q31"/>
    <mergeCell ref="R31:T31"/>
    <mergeCell ref="U31:W31"/>
    <mergeCell ref="X31:AH31"/>
    <mergeCell ref="AI31:AK31"/>
    <mergeCell ref="BF30:BH30"/>
    <mergeCell ref="BI30:BK30"/>
    <mergeCell ref="X30:AH30"/>
    <mergeCell ref="AI30:AK30"/>
    <mergeCell ref="AL30:AN30"/>
    <mergeCell ref="AO30:AQ30"/>
    <mergeCell ref="AR30:BB30"/>
    <mergeCell ref="BC30:BE30"/>
    <mergeCell ref="CT31:CV31"/>
    <mergeCell ref="AL31:AN31"/>
    <mergeCell ref="AO31:AQ31"/>
    <mergeCell ref="AR31:BB31"/>
    <mergeCell ref="BC31:BE31"/>
    <mergeCell ref="BF31:BH31"/>
    <mergeCell ref="BI31:BV31"/>
    <mergeCell ref="CF30:CP30"/>
    <mergeCell ref="CQ30:CS30"/>
    <mergeCell ref="CT30:CV30"/>
    <mergeCell ref="BL30:BV30"/>
    <mergeCell ref="BW30:BY30"/>
    <mergeCell ref="BZ30:CB30"/>
    <mergeCell ref="CC30:CE30"/>
    <mergeCell ref="O32:Q32"/>
    <mergeCell ref="R32:T32"/>
    <mergeCell ref="U32:W32"/>
    <mergeCell ref="X32:AH32"/>
    <mergeCell ref="BW31:BY31"/>
    <mergeCell ref="BZ31:CB31"/>
    <mergeCell ref="CC31:CE31"/>
    <mergeCell ref="CF31:CP31"/>
    <mergeCell ref="CQ31:CS31"/>
    <mergeCell ref="CT32:CV32"/>
    <mergeCell ref="A33:C33"/>
    <mergeCell ref="D33:N33"/>
    <mergeCell ref="O33:Q33"/>
    <mergeCell ref="R33:T33"/>
    <mergeCell ref="U33:W33"/>
    <mergeCell ref="X33:AH33"/>
    <mergeCell ref="AI33:AK33"/>
    <mergeCell ref="AL33:AN33"/>
    <mergeCell ref="AO33:AQ33"/>
    <mergeCell ref="BL32:BV32"/>
    <mergeCell ref="BW32:BY32"/>
    <mergeCell ref="BZ32:CB32"/>
    <mergeCell ref="CC32:CE32"/>
    <mergeCell ref="CF32:CP32"/>
    <mergeCell ref="CQ32:CS32"/>
    <mergeCell ref="AI32:AK32"/>
    <mergeCell ref="AL32:AN32"/>
    <mergeCell ref="AO32:BB32"/>
    <mergeCell ref="BC32:BE32"/>
    <mergeCell ref="BF32:BH32"/>
    <mergeCell ref="BI32:BK32"/>
    <mergeCell ref="A32:C32"/>
    <mergeCell ref="D32:N32"/>
    <mergeCell ref="BZ33:CB33"/>
    <mergeCell ref="CC33:CE33"/>
    <mergeCell ref="CF33:CP33"/>
    <mergeCell ref="CQ33:CS33"/>
    <mergeCell ref="CT33:CV33"/>
    <mergeCell ref="A34:C34"/>
    <mergeCell ref="D34:N34"/>
    <mergeCell ref="O34:Q34"/>
    <mergeCell ref="R34:T34"/>
    <mergeCell ref="U34:W34"/>
    <mergeCell ref="AR33:BB33"/>
    <mergeCell ref="BC33:BE33"/>
    <mergeCell ref="BF33:BH33"/>
    <mergeCell ref="BI33:BK33"/>
    <mergeCell ref="BL33:BV33"/>
    <mergeCell ref="BW33:BY33"/>
    <mergeCell ref="CF34:CP34"/>
    <mergeCell ref="CQ34:CS34"/>
    <mergeCell ref="CT34:CV34"/>
    <mergeCell ref="A35:C35"/>
    <mergeCell ref="D35:N35"/>
    <mergeCell ref="O35:Q35"/>
    <mergeCell ref="R35:T35"/>
    <mergeCell ref="U35:W35"/>
    <mergeCell ref="X35:AH35"/>
    <mergeCell ref="AI35:AK35"/>
    <mergeCell ref="BF34:BH34"/>
    <mergeCell ref="BI34:BK34"/>
    <mergeCell ref="BL34:BV34"/>
    <mergeCell ref="BW34:BY34"/>
    <mergeCell ref="BZ34:CB34"/>
    <mergeCell ref="CC34:CE34"/>
    <mergeCell ref="X34:AH34"/>
    <mergeCell ref="AI34:AK34"/>
    <mergeCell ref="AL34:AN34"/>
    <mergeCell ref="AO34:AQ34"/>
    <mergeCell ref="AR34:BB34"/>
    <mergeCell ref="BC34:BE34"/>
    <mergeCell ref="CT35:CV35"/>
    <mergeCell ref="A36:N36"/>
    <mergeCell ref="O36:Q36"/>
    <mergeCell ref="R36:T36"/>
    <mergeCell ref="U36:W36"/>
    <mergeCell ref="X36:AH36"/>
    <mergeCell ref="AI36:AK36"/>
    <mergeCell ref="AL36:AN36"/>
    <mergeCell ref="AO36:AQ36"/>
    <mergeCell ref="AR36:BB36"/>
    <mergeCell ref="BL35:BV35"/>
    <mergeCell ref="BW35:BY35"/>
    <mergeCell ref="BZ35:CB35"/>
    <mergeCell ref="CC35:CE35"/>
    <mergeCell ref="CF35:CP35"/>
    <mergeCell ref="CQ35:CS35"/>
    <mergeCell ref="AL35:AN35"/>
    <mergeCell ref="AO35:AQ35"/>
    <mergeCell ref="AR35:BB35"/>
    <mergeCell ref="BC35:BE35"/>
    <mergeCell ref="BF35:BH35"/>
    <mergeCell ref="BI35:BK35"/>
    <mergeCell ref="A37:C37"/>
    <mergeCell ref="D37:N37"/>
    <mergeCell ref="O37:Q37"/>
    <mergeCell ref="R37:T37"/>
    <mergeCell ref="U37:AH37"/>
    <mergeCell ref="AI37:AK37"/>
    <mergeCell ref="AL37:AN37"/>
    <mergeCell ref="BC36:BE36"/>
    <mergeCell ref="BF36:BH36"/>
    <mergeCell ref="CT37:CV37"/>
    <mergeCell ref="AO37:AQ37"/>
    <mergeCell ref="AR37:BB37"/>
    <mergeCell ref="BC37:BE37"/>
    <mergeCell ref="BF37:BH37"/>
    <mergeCell ref="BI37:BK37"/>
    <mergeCell ref="BL37:BV37"/>
    <mergeCell ref="CF36:CP36"/>
    <mergeCell ref="CQ36:CS36"/>
    <mergeCell ref="CT36:CV36"/>
    <mergeCell ref="BI36:BV36"/>
    <mergeCell ref="BW36:BY36"/>
    <mergeCell ref="BZ36:CB36"/>
    <mergeCell ref="CC36:CE36"/>
    <mergeCell ref="O38:Q38"/>
    <mergeCell ref="R38:T38"/>
    <mergeCell ref="U38:W38"/>
    <mergeCell ref="X38:AH38"/>
    <mergeCell ref="BW37:BY37"/>
    <mergeCell ref="BZ37:CB37"/>
    <mergeCell ref="CC37:CE37"/>
    <mergeCell ref="CF37:CP37"/>
    <mergeCell ref="CQ37:CS37"/>
    <mergeCell ref="CQ38:CS38"/>
    <mergeCell ref="CT38:CV38"/>
    <mergeCell ref="A39:C39"/>
    <mergeCell ref="D39:N39"/>
    <mergeCell ref="O39:Q39"/>
    <mergeCell ref="R39:T39"/>
    <mergeCell ref="U39:W39"/>
    <mergeCell ref="X39:AH39"/>
    <mergeCell ref="AI39:AK39"/>
    <mergeCell ref="AL39:AN39"/>
    <mergeCell ref="BI38:BK38"/>
    <mergeCell ref="BL38:BV38"/>
    <mergeCell ref="BW38:BY38"/>
    <mergeCell ref="BZ38:CB38"/>
    <mergeCell ref="CC38:CE38"/>
    <mergeCell ref="CF38:CP38"/>
    <mergeCell ref="AI38:AK38"/>
    <mergeCell ref="AL38:AN38"/>
    <mergeCell ref="AO38:AQ38"/>
    <mergeCell ref="AR38:BB38"/>
    <mergeCell ref="BC38:BE38"/>
    <mergeCell ref="BF38:BH38"/>
    <mergeCell ref="A38:C38"/>
    <mergeCell ref="D38:N38"/>
    <mergeCell ref="CQ39:CS39"/>
    <mergeCell ref="CT39:CV39"/>
    <mergeCell ref="A40:C40"/>
    <mergeCell ref="D40:N40"/>
    <mergeCell ref="O40:Q40"/>
    <mergeCell ref="R40:T40"/>
    <mergeCell ref="U40:W40"/>
    <mergeCell ref="AO39:AQ39"/>
    <mergeCell ref="AR39:BB39"/>
    <mergeCell ref="BC39:BE39"/>
    <mergeCell ref="BF39:BH39"/>
    <mergeCell ref="BI39:BK39"/>
    <mergeCell ref="BL39:BV39"/>
    <mergeCell ref="X40:AH40"/>
    <mergeCell ref="AI40:AK40"/>
    <mergeCell ref="AL40:AN40"/>
    <mergeCell ref="AO40:AQ40"/>
    <mergeCell ref="AR40:BB40"/>
    <mergeCell ref="BC40:BE40"/>
    <mergeCell ref="BW39:BY39"/>
    <mergeCell ref="BZ39:CB39"/>
    <mergeCell ref="CC39:CP39"/>
    <mergeCell ref="AO41:AQ41"/>
    <mergeCell ref="AR41:BB41"/>
    <mergeCell ref="BC41:BE41"/>
    <mergeCell ref="BF41:BH41"/>
    <mergeCell ref="BI41:BK41"/>
    <mergeCell ref="BL41:BV41"/>
    <mergeCell ref="CJ40:CP42"/>
    <mergeCell ref="CQ40:CV42"/>
    <mergeCell ref="A41:C41"/>
    <mergeCell ref="D41:N41"/>
    <mergeCell ref="O41:Q41"/>
    <mergeCell ref="R41:T41"/>
    <mergeCell ref="U41:W41"/>
    <mergeCell ref="X41:AH41"/>
    <mergeCell ref="AI41:AK41"/>
    <mergeCell ref="AL41:AN41"/>
    <mergeCell ref="BF40:BH40"/>
    <mergeCell ref="BI40:BK40"/>
    <mergeCell ref="BL40:BV40"/>
    <mergeCell ref="BW40:BY40"/>
    <mergeCell ref="BZ40:CB40"/>
    <mergeCell ref="CC40:CI42"/>
    <mergeCell ref="BW41:BY41"/>
    <mergeCell ref="BZ41:CB41"/>
    <mergeCell ref="BW42:BY42"/>
    <mergeCell ref="BZ42:CB42"/>
    <mergeCell ref="A43:C43"/>
    <mergeCell ref="D43:N43"/>
    <mergeCell ref="O43:Q43"/>
    <mergeCell ref="R43:T43"/>
    <mergeCell ref="U43:W43"/>
    <mergeCell ref="X43:AH43"/>
    <mergeCell ref="AI43:AK43"/>
    <mergeCell ref="AL43:AN43"/>
    <mergeCell ref="AI42:AK42"/>
    <mergeCell ref="AL42:AN42"/>
    <mergeCell ref="AO42:AQ42"/>
    <mergeCell ref="AR42:BB42"/>
    <mergeCell ref="BC42:BE42"/>
    <mergeCell ref="BF42:BH42"/>
    <mergeCell ref="A42:C42"/>
    <mergeCell ref="D42:N42"/>
    <mergeCell ref="O42:Q42"/>
    <mergeCell ref="R42:T42"/>
    <mergeCell ref="U42:W42"/>
    <mergeCell ref="X42:AH42"/>
    <mergeCell ref="BI42:BK42"/>
    <mergeCell ref="BL42:BV42"/>
    <mergeCell ref="BW43:BY43"/>
    <mergeCell ref="BZ43:CB43"/>
    <mergeCell ref="A44:C44"/>
    <mergeCell ref="D44:N44"/>
    <mergeCell ref="O44:Q44"/>
    <mergeCell ref="R44:T44"/>
    <mergeCell ref="U44:W44"/>
    <mergeCell ref="X44:AH44"/>
    <mergeCell ref="AI44:AK44"/>
    <mergeCell ref="AL44:AN44"/>
    <mergeCell ref="AO43:AQ43"/>
    <mergeCell ref="AR43:BB43"/>
    <mergeCell ref="BC43:BE43"/>
    <mergeCell ref="BF43:BH43"/>
    <mergeCell ref="BI43:BK43"/>
    <mergeCell ref="BL43:BV43"/>
    <mergeCell ref="BZ44:CB44"/>
    <mergeCell ref="A45:C45"/>
    <mergeCell ref="D45:N45"/>
    <mergeCell ref="O45:Q45"/>
    <mergeCell ref="R45:T45"/>
    <mergeCell ref="U45:W45"/>
    <mergeCell ref="X45:AH45"/>
    <mergeCell ref="AI45:AK45"/>
    <mergeCell ref="AL45:AN45"/>
    <mergeCell ref="AO45:AQ45"/>
    <mergeCell ref="AO44:AQ44"/>
    <mergeCell ref="AR44:BB44"/>
    <mergeCell ref="BC44:BE44"/>
    <mergeCell ref="BF44:BH44"/>
    <mergeCell ref="BI44:BV44"/>
    <mergeCell ref="BW44:BY44"/>
    <mergeCell ref="BZ45:CB45"/>
    <mergeCell ref="A46:C46"/>
    <mergeCell ref="D46:N46"/>
    <mergeCell ref="O46:Q46"/>
    <mergeCell ref="R46:T46"/>
    <mergeCell ref="U46:W46"/>
    <mergeCell ref="X46:AH46"/>
    <mergeCell ref="AI46:AK46"/>
    <mergeCell ref="AL46:AN46"/>
    <mergeCell ref="AO46:AQ46"/>
    <mergeCell ref="AR45:BB45"/>
    <mergeCell ref="BC45:BE45"/>
    <mergeCell ref="BF45:BH45"/>
    <mergeCell ref="BI45:BK45"/>
    <mergeCell ref="BL45:BV45"/>
    <mergeCell ref="BW45:BY45"/>
    <mergeCell ref="BZ46:CB46"/>
    <mergeCell ref="A47:N47"/>
    <mergeCell ref="O47:Q47"/>
    <mergeCell ref="R47:T47"/>
    <mergeCell ref="U47:W47"/>
    <mergeCell ref="X47:AH47"/>
    <mergeCell ref="AI47:AK47"/>
    <mergeCell ref="AL47:AN47"/>
    <mergeCell ref="AO47:BB47"/>
    <mergeCell ref="BC47:BE47"/>
    <mergeCell ref="AR46:BB46"/>
    <mergeCell ref="BC46:BE46"/>
    <mergeCell ref="BF46:BH46"/>
    <mergeCell ref="BI46:BK46"/>
    <mergeCell ref="BL46:BV46"/>
    <mergeCell ref="BW46:BY46"/>
    <mergeCell ref="BF47:BH47"/>
    <mergeCell ref="BI47:BK47"/>
    <mergeCell ref="BL47:BV47"/>
    <mergeCell ref="BW47:BY47"/>
    <mergeCell ref="BZ47:CB47"/>
    <mergeCell ref="A48:C48"/>
    <mergeCell ref="D48:N48"/>
    <mergeCell ref="O48:Q48"/>
    <mergeCell ref="R48:T48"/>
    <mergeCell ref="U48:AH48"/>
    <mergeCell ref="BI48:BK48"/>
    <mergeCell ref="BL48:BV48"/>
    <mergeCell ref="BW48:BY48"/>
    <mergeCell ref="BZ48:CB48"/>
    <mergeCell ref="A49:C49"/>
    <mergeCell ref="D49:N49"/>
    <mergeCell ref="O49:Q49"/>
    <mergeCell ref="R49:T49"/>
    <mergeCell ref="U49:W49"/>
    <mergeCell ref="X49:AH49"/>
    <mergeCell ref="AI48:AK48"/>
    <mergeCell ref="AL48:AN48"/>
    <mergeCell ref="AO48:AQ48"/>
    <mergeCell ref="AR48:BB48"/>
    <mergeCell ref="BC48:BE48"/>
    <mergeCell ref="BF48:BH48"/>
    <mergeCell ref="BI49:BK49"/>
    <mergeCell ref="BL49:BV49"/>
    <mergeCell ref="BW49:BY49"/>
    <mergeCell ref="BZ49:CB49"/>
    <mergeCell ref="A50:C50"/>
    <mergeCell ref="D50:N50"/>
    <mergeCell ref="O50:Q50"/>
    <mergeCell ref="R50:T50"/>
    <mergeCell ref="U50:W50"/>
    <mergeCell ref="X50:AH50"/>
    <mergeCell ref="AI49:AK49"/>
    <mergeCell ref="AL49:AN49"/>
    <mergeCell ref="AO49:AQ49"/>
    <mergeCell ref="AR49:BB49"/>
    <mergeCell ref="BC49:BE49"/>
    <mergeCell ref="BF49:BH49"/>
    <mergeCell ref="BI50:BK50"/>
    <mergeCell ref="BL50:BV50"/>
    <mergeCell ref="BW50:BY50"/>
    <mergeCell ref="BZ50:CB50"/>
    <mergeCell ref="A51:C51"/>
    <mergeCell ref="D51:N51"/>
    <mergeCell ref="O51:Q51"/>
    <mergeCell ref="R51:T51"/>
    <mergeCell ref="U51:W51"/>
    <mergeCell ref="X51:AH51"/>
    <mergeCell ref="AI50:AK50"/>
    <mergeCell ref="AL50:AN50"/>
    <mergeCell ref="AO50:AQ50"/>
    <mergeCell ref="AR50:BB50"/>
    <mergeCell ref="BC50:BE50"/>
    <mergeCell ref="BF50:BH50"/>
    <mergeCell ref="CS51:CU51"/>
    <mergeCell ref="A52:C52"/>
    <mergeCell ref="D52:N52"/>
    <mergeCell ref="O52:Q52"/>
    <mergeCell ref="R52:T52"/>
    <mergeCell ref="U52:AH52"/>
    <mergeCell ref="AI52:AK52"/>
    <mergeCell ref="AL52:AN52"/>
    <mergeCell ref="AO52:AQ52"/>
    <mergeCell ref="AR52:BB52"/>
    <mergeCell ref="BI51:BK51"/>
    <mergeCell ref="BL51:BV51"/>
    <mergeCell ref="BW51:BY51"/>
    <mergeCell ref="BZ51:CB51"/>
    <mergeCell ref="CH51:CL51"/>
    <mergeCell ref="CM51:CR51"/>
    <mergeCell ref="AI51:AK51"/>
    <mergeCell ref="AL51:AN51"/>
    <mergeCell ref="AO51:AQ51"/>
    <mergeCell ref="AR51:BB51"/>
    <mergeCell ref="BC51:BE51"/>
    <mergeCell ref="BF51:BH51"/>
    <mergeCell ref="CH52:CL52"/>
    <mergeCell ref="CM52:CP52"/>
    <mergeCell ref="CQ52:CR52"/>
    <mergeCell ref="CS52:CU52"/>
    <mergeCell ref="A53:C53"/>
    <mergeCell ref="D53:N53"/>
    <mergeCell ref="O53:Q53"/>
    <mergeCell ref="R53:T53"/>
    <mergeCell ref="U53:W53"/>
    <mergeCell ref="X53:AH53"/>
    <mergeCell ref="BC52:BE52"/>
    <mergeCell ref="BF52:BH52"/>
    <mergeCell ref="BI52:BK52"/>
    <mergeCell ref="BL52:BV52"/>
    <mergeCell ref="BW52:BY52"/>
    <mergeCell ref="BZ52:CB52"/>
    <mergeCell ref="CQ53:CR53"/>
    <mergeCell ref="CS53:CU53"/>
    <mergeCell ref="A54:C54"/>
    <mergeCell ref="D54:N54"/>
    <mergeCell ref="O54:Q54"/>
    <mergeCell ref="R54:T54"/>
    <mergeCell ref="U54:W54"/>
    <mergeCell ref="X54:AH54"/>
    <mergeCell ref="AI54:AK54"/>
    <mergeCell ref="AL54:AN54"/>
    <mergeCell ref="BI53:BK53"/>
    <mergeCell ref="BL53:BV53"/>
    <mergeCell ref="BW53:BY53"/>
    <mergeCell ref="BZ53:CB53"/>
    <mergeCell ref="CH53:CL53"/>
    <mergeCell ref="CM53:CP53"/>
    <mergeCell ref="AI53:AK53"/>
    <mergeCell ref="AL53:AN53"/>
    <mergeCell ref="AO53:AQ53"/>
    <mergeCell ref="AR53:BB53"/>
    <mergeCell ref="BC53:BE53"/>
    <mergeCell ref="BF53:BH53"/>
    <mergeCell ref="BW54:BY54"/>
    <mergeCell ref="BZ54:CB54"/>
    <mergeCell ref="CH54:CU55"/>
    <mergeCell ref="A55:C55"/>
    <mergeCell ref="D55:N55"/>
    <mergeCell ref="O55:Q55"/>
    <mergeCell ref="R55:T55"/>
    <mergeCell ref="U55:W55"/>
    <mergeCell ref="X55:AH55"/>
    <mergeCell ref="AI55:AK55"/>
    <mergeCell ref="AO54:AQ54"/>
    <mergeCell ref="AR54:BB54"/>
    <mergeCell ref="BC54:BE54"/>
    <mergeCell ref="BF54:BH54"/>
    <mergeCell ref="BI54:BK54"/>
    <mergeCell ref="BL54:BV54"/>
    <mergeCell ref="BL55:BV55"/>
    <mergeCell ref="BW55:BY55"/>
    <mergeCell ref="BZ55:CB55"/>
    <mergeCell ref="A56:C56"/>
    <mergeCell ref="D56:N56"/>
    <mergeCell ref="O56:Q56"/>
    <mergeCell ref="R56:T56"/>
    <mergeCell ref="U56:W56"/>
    <mergeCell ref="X56:AH56"/>
    <mergeCell ref="AI56:AK56"/>
    <mergeCell ref="AL55:AN55"/>
    <mergeCell ref="AO55:AQ55"/>
    <mergeCell ref="AR55:BB55"/>
    <mergeCell ref="BC55:BE55"/>
    <mergeCell ref="BF55:BH55"/>
    <mergeCell ref="BI55:BK55"/>
    <mergeCell ref="BW56:BY56"/>
    <mergeCell ref="BZ56:CB56"/>
    <mergeCell ref="A57:C57"/>
    <mergeCell ref="D57:N57"/>
    <mergeCell ref="O57:Q57"/>
    <mergeCell ref="R57:T57"/>
    <mergeCell ref="U57:W57"/>
    <mergeCell ref="X57:AH57"/>
    <mergeCell ref="AI57:AK57"/>
    <mergeCell ref="AL57:AN57"/>
    <mergeCell ref="AL56:AN56"/>
    <mergeCell ref="AO56:AQ56"/>
    <mergeCell ref="AR56:BB56"/>
    <mergeCell ref="BC56:BE56"/>
    <mergeCell ref="BF56:BH56"/>
    <mergeCell ref="BI56:BV56"/>
    <mergeCell ref="AO57:AQ57"/>
    <mergeCell ref="AR57:BB57"/>
    <mergeCell ref="BC57:BE57"/>
    <mergeCell ref="BF57:BH57"/>
    <mergeCell ref="A58:C58"/>
    <mergeCell ref="D58:N58"/>
    <mergeCell ref="O58:Q58"/>
    <mergeCell ref="R58:T58"/>
    <mergeCell ref="U58:AH58"/>
    <mergeCell ref="AI58:AK58"/>
    <mergeCell ref="AI59:AN61"/>
    <mergeCell ref="A60:N60"/>
    <mergeCell ref="O60:Q60"/>
    <mergeCell ref="R60:T60"/>
    <mergeCell ref="CB62:CV63"/>
    <mergeCell ref="BJ64:BX65"/>
    <mergeCell ref="CB64:CV65"/>
    <mergeCell ref="AY65:BF65"/>
    <mergeCell ref="AL58:AN58"/>
    <mergeCell ref="AO58:BB58"/>
    <mergeCell ref="BC58:BE58"/>
    <mergeCell ref="BF58:BH58"/>
    <mergeCell ref="A59:C59"/>
    <mergeCell ref="D59:N59"/>
    <mergeCell ref="O59:Q59"/>
    <mergeCell ref="R59:T59"/>
    <mergeCell ref="U59:AA61"/>
    <mergeCell ref="AB59:AH61"/>
    <mergeCell ref="CG68:CV70"/>
    <mergeCell ref="AY69:BB69"/>
    <mergeCell ref="BC69:BF69"/>
    <mergeCell ref="AY70:BF70"/>
    <mergeCell ref="BJ70:BX70"/>
    <mergeCell ref="BJ71:CV71"/>
    <mergeCell ref="AY66:BB66"/>
    <mergeCell ref="BC66:BF66"/>
    <mergeCell ref="BJ66:BX66"/>
    <mergeCell ref="CB66:CV67"/>
    <mergeCell ref="AY67:BB67"/>
    <mergeCell ref="BC67:BF67"/>
    <mergeCell ref="BJ67:BX69"/>
    <mergeCell ref="AY68:BB68"/>
    <mergeCell ref="BC68:BF68"/>
    <mergeCell ref="CB68:CF68"/>
  </mergeCells>
  <phoneticPr fontId="1"/>
  <conditionalFormatting sqref="AF8:AO10">
    <cfRule type="cellIs" dxfId="155" priority="16" stopIfTrue="1" operator="equal">
      <formula>0</formula>
    </cfRule>
  </conditionalFormatting>
  <conditionalFormatting sqref="AP10:AU10">
    <cfRule type="cellIs" dxfId="154" priority="17" stopIfTrue="1" operator="equal">
      <formula>0</formula>
    </cfRule>
  </conditionalFormatting>
  <conditionalFormatting sqref="AC12:AJ12">
    <cfRule type="cellIs" dxfId="153" priority="15" operator="equal">
      <formula>0</formula>
    </cfRule>
  </conditionalFormatting>
  <conditionalFormatting sqref="AY12">
    <cfRule type="expression" dxfId="152" priority="14" stopIfTrue="1">
      <formula>AO12=0</formula>
    </cfRule>
  </conditionalFormatting>
  <conditionalFormatting sqref="AO12:AX12 CK12:CR12">
    <cfRule type="cellIs" dxfId="151" priority="13" operator="equal">
      <formula>0</formula>
    </cfRule>
  </conditionalFormatting>
  <conditionalFormatting sqref="AK12">
    <cfRule type="expression" dxfId="150" priority="12" stopIfTrue="1">
      <formula>AC12=0</formula>
    </cfRule>
  </conditionalFormatting>
  <conditionalFormatting sqref="A12:J12">
    <cfRule type="cellIs" dxfId="149" priority="11" operator="equal">
      <formula>0</formula>
    </cfRule>
  </conditionalFormatting>
  <conditionalFormatting sqref="K12">
    <cfRule type="expression" dxfId="148" priority="10" stopIfTrue="1">
      <formula>A12=0</formula>
    </cfRule>
  </conditionalFormatting>
  <conditionalFormatting sqref="CS12">
    <cfRule type="expression" dxfId="147" priority="9" stopIfTrue="1">
      <formula>CK12=0</formula>
    </cfRule>
  </conditionalFormatting>
  <conditionalFormatting sqref="AO14:AQ22 A37:C46 A48:C59 U14:W22 AO33:AQ46 BI14:BK17 BI24:BK30 BI32:BK35 BI37:BK43 BI45:BK55 U38:W47 AO24:AQ31 CC14:CE22 CC24:CE36 CC38:CE38 BI19:BK22 A14:C20 U57:W57 U49:W50 A22:C24 A26:C35 U24:W36 AO48:AQ52 AO54:AQ57">
    <cfRule type="expression" dxfId="146" priority="18">
      <formula>$CS$52="●"</formula>
    </cfRule>
  </conditionalFormatting>
  <conditionalFormatting sqref="CC37:CE37">
    <cfRule type="expression" dxfId="145" priority="8">
      <formula>$CS$52="●"</formula>
    </cfRule>
  </conditionalFormatting>
  <conditionalFormatting sqref="U56:W56">
    <cfRule type="expression" dxfId="144" priority="7">
      <formula>$CS$52="●"</formula>
    </cfRule>
  </conditionalFormatting>
  <conditionalFormatting sqref="U55:W55">
    <cfRule type="expression" dxfId="143" priority="6">
      <formula>$CS$52="●"</formula>
    </cfRule>
  </conditionalFormatting>
  <conditionalFormatting sqref="U53:W53">
    <cfRule type="expression" dxfId="142" priority="5">
      <formula>$CS$52="●"</formula>
    </cfRule>
  </conditionalFormatting>
  <conditionalFormatting sqref="U51:W51">
    <cfRule type="expression" dxfId="141" priority="4">
      <formula>$CS$52="●"</formula>
    </cfRule>
  </conditionalFormatting>
  <conditionalFormatting sqref="U54:W54">
    <cfRule type="expression" dxfId="140" priority="3">
      <formula>$CS$52="●"</formula>
    </cfRule>
  </conditionalFormatting>
  <conditionalFormatting sqref="A25:C25">
    <cfRule type="expression" dxfId="139" priority="2">
      <formula>$CS$52="●"</formula>
    </cfRule>
  </conditionalFormatting>
  <conditionalFormatting sqref="AO53:AQ53">
    <cfRule type="expression" dxfId="138" priority="1">
      <formula>$CS$52="●"</formula>
    </cfRule>
  </conditionalFormatting>
  <dataValidations count="2">
    <dataValidation type="list" allowBlank="1" showInputMessage="1" showErrorMessage="1" sqref="CS52:CU52" xr:uid="{84356D96-0BAB-4B2B-BDB2-2F72376D2776}">
      <formula1>"●,　"</formula1>
    </dataValidation>
    <dataValidation type="list" allowBlank="1" showInputMessage="1" showErrorMessage="1" sqref="A5:G8" xr:uid="{84C3BF66-3107-497F-9EFF-F8FCCCC83659}">
      <formula1>$AV$3:$AZ$3</formula1>
    </dataValidation>
  </dataValidations>
  <pageMargins left="0.47" right="0.39370078740157483" top="0.62" bottom="0.27" header="0.51181102362204722" footer="0.26"/>
  <pageSetup paperSize="8"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9393" r:id="rId4" name="Group Box 1">
              <controlPr defaultSize="0" autoFill="0" autoPict="0">
                <anchor moveWithCells="1">
                  <from>
                    <xdr:col>47</xdr:col>
                    <xdr:colOff>0</xdr:colOff>
                    <xdr:row>7</xdr:row>
                    <xdr:rowOff>0</xdr:rowOff>
                  </from>
                  <to>
                    <xdr:col>56</xdr:col>
                    <xdr:colOff>0</xdr:colOff>
                    <xdr:row>10</xdr:row>
                    <xdr:rowOff>0</xdr:rowOff>
                  </to>
                </anchor>
              </controlPr>
            </control>
          </mc:Choice>
        </mc:AlternateContent>
        <mc:AlternateContent xmlns:mc="http://schemas.openxmlformats.org/markup-compatibility/2006">
          <mc:Choice Requires="x14">
            <control shapeId="699394" r:id="rId5" name="Option Button 2">
              <controlPr defaultSize="0" autoFill="0" autoLine="0" autoPict="0">
                <anchor moveWithCells="1">
                  <from>
                    <xdr:col>47</xdr:col>
                    <xdr:colOff>7620</xdr:colOff>
                    <xdr:row>8</xdr:row>
                    <xdr:rowOff>0</xdr:rowOff>
                  </from>
                  <to>
                    <xdr:col>51</xdr:col>
                    <xdr:colOff>38100</xdr:colOff>
                    <xdr:row>9</xdr:row>
                    <xdr:rowOff>22860</xdr:rowOff>
                  </to>
                </anchor>
              </controlPr>
            </control>
          </mc:Choice>
        </mc:AlternateContent>
        <mc:AlternateContent xmlns:mc="http://schemas.openxmlformats.org/markup-compatibility/2006">
          <mc:Choice Requires="x14">
            <control shapeId="699395" r:id="rId6" name="Option Button 3">
              <controlPr defaultSize="0" autoFill="0" autoLine="0" autoPict="0">
                <anchor moveWithCells="1">
                  <from>
                    <xdr:col>47</xdr:col>
                    <xdr:colOff>7620</xdr:colOff>
                    <xdr:row>9</xdr:row>
                    <xdr:rowOff>45720</xdr:rowOff>
                  </from>
                  <to>
                    <xdr:col>49</xdr:col>
                    <xdr:colOff>152400</xdr:colOff>
                    <xdr:row>9</xdr:row>
                    <xdr:rowOff>259080</xdr:rowOff>
                  </to>
                </anchor>
              </controlPr>
            </control>
          </mc:Choice>
        </mc:AlternateContent>
        <mc:AlternateContent xmlns:mc="http://schemas.openxmlformats.org/markup-compatibility/2006">
          <mc:Choice Requires="x14">
            <control shapeId="699396" r:id="rId7" name="Option Button 4">
              <controlPr defaultSize="0" autoFill="0" autoLine="0" autoPict="0">
                <anchor moveWithCells="1">
                  <from>
                    <xdr:col>51</xdr:col>
                    <xdr:colOff>7620</xdr:colOff>
                    <xdr:row>9</xdr:row>
                    <xdr:rowOff>45720</xdr:rowOff>
                  </from>
                  <to>
                    <xdr:col>54</xdr:col>
                    <xdr:colOff>106680</xdr:colOff>
                    <xdr:row>9</xdr:row>
                    <xdr:rowOff>259080</xdr:rowOff>
                  </to>
                </anchor>
              </controlPr>
            </control>
          </mc:Choice>
        </mc:AlternateContent>
        <mc:AlternateContent xmlns:mc="http://schemas.openxmlformats.org/markup-compatibility/2006">
          <mc:Choice Requires="x14">
            <control shapeId="699397" r:id="rId8" name="Group Box 5">
              <controlPr defaultSize="0" autoFill="0" autoPict="0">
                <anchor moveWithCells="1">
                  <from>
                    <xdr:col>56</xdr:col>
                    <xdr:colOff>0</xdr:colOff>
                    <xdr:row>3</xdr:row>
                    <xdr:rowOff>0</xdr:rowOff>
                  </from>
                  <to>
                    <xdr:col>69</xdr:col>
                    <xdr:colOff>0</xdr:colOff>
                    <xdr:row>10</xdr:row>
                    <xdr:rowOff>0</xdr:rowOff>
                  </to>
                </anchor>
              </controlPr>
            </control>
          </mc:Choice>
        </mc:AlternateContent>
        <mc:AlternateContent xmlns:mc="http://schemas.openxmlformats.org/markup-compatibility/2006">
          <mc:Choice Requires="x14">
            <control shapeId="699398" r:id="rId9" name="Option Button 6">
              <controlPr defaultSize="0" autoFill="0" autoLine="0" autoPict="0">
                <anchor moveWithCells="1">
                  <from>
                    <xdr:col>64</xdr:col>
                    <xdr:colOff>22860</xdr:colOff>
                    <xdr:row>3</xdr:row>
                    <xdr:rowOff>0</xdr:rowOff>
                  </from>
                  <to>
                    <xdr:col>68</xdr:col>
                    <xdr:colOff>38100</xdr:colOff>
                    <xdr:row>4</xdr:row>
                    <xdr:rowOff>0</xdr:rowOff>
                  </to>
                </anchor>
              </controlPr>
            </control>
          </mc:Choice>
        </mc:AlternateContent>
        <mc:AlternateContent xmlns:mc="http://schemas.openxmlformats.org/markup-compatibility/2006">
          <mc:Choice Requires="x14">
            <control shapeId="699399" r:id="rId10" name="Option Button 8">
              <controlPr defaultSize="0" autoFill="0" autoLine="0" autoPict="0">
                <anchor moveWithCells="1">
                  <from>
                    <xdr:col>56</xdr:col>
                    <xdr:colOff>30480</xdr:colOff>
                    <xdr:row>3</xdr:row>
                    <xdr:rowOff>175260</xdr:rowOff>
                  </from>
                  <to>
                    <xdr:col>60</xdr:col>
                    <xdr:colOff>22860</xdr:colOff>
                    <xdr:row>5</xdr:row>
                    <xdr:rowOff>0</xdr:rowOff>
                  </to>
                </anchor>
              </controlPr>
            </control>
          </mc:Choice>
        </mc:AlternateContent>
        <mc:AlternateContent xmlns:mc="http://schemas.openxmlformats.org/markup-compatibility/2006">
          <mc:Choice Requires="x14">
            <control shapeId="699400" r:id="rId11" name="Option Button 9">
              <controlPr defaultSize="0" autoFill="0" autoLine="0" autoPict="0">
                <anchor moveWithCells="1">
                  <from>
                    <xdr:col>64</xdr:col>
                    <xdr:colOff>7620</xdr:colOff>
                    <xdr:row>4</xdr:row>
                    <xdr:rowOff>0</xdr:rowOff>
                  </from>
                  <to>
                    <xdr:col>67</xdr:col>
                    <xdr:colOff>0</xdr:colOff>
                    <xdr:row>5</xdr:row>
                    <xdr:rowOff>22860</xdr:rowOff>
                  </to>
                </anchor>
              </controlPr>
            </control>
          </mc:Choice>
        </mc:AlternateContent>
        <mc:AlternateContent xmlns:mc="http://schemas.openxmlformats.org/markup-compatibility/2006">
          <mc:Choice Requires="x14">
            <control shapeId="699401" r:id="rId12" name="Check Box 10">
              <controlPr defaultSize="0" autoFill="0" autoLine="0" autoPict="0">
                <anchor moveWithCells="1">
                  <from>
                    <xdr:col>47</xdr:col>
                    <xdr:colOff>7620</xdr:colOff>
                    <xdr:row>6</xdr:row>
                    <xdr:rowOff>38100</xdr:rowOff>
                  </from>
                  <to>
                    <xdr:col>50</xdr:col>
                    <xdr:colOff>106680</xdr:colOff>
                    <xdr:row>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6A7C7-09E6-4FCF-B871-99EB56B3DC9C}">
  <sheetPr>
    <pageSetUpPr fitToPage="1"/>
  </sheetPr>
  <dimension ref="A1:CV85"/>
  <sheetViews>
    <sheetView showGridLines="0" zoomScale="55" zoomScaleNormal="55" workbookViewId="0">
      <selection sqref="A1:BE2"/>
    </sheetView>
  </sheetViews>
  <sheetFormatPr defaultColWidth="9" defaultRowHeight="13.2" x14ac:dyDescent="0.2"/>
  <cols>
    <col min="1" max="100" width="2.5" style="84" customWidth="1"/>
    <col min="101" max="16384" width="9" style="84"/>
  </cols>
  <sheetData>
    <row r="1" spans="1:100" ht="18.75" customHeight="1" x14ac:dyDescent="0.4">
      <c r="A1" s="540" t="s">
        <v>927</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37"/>
      <c r="CG1" s="37"/>
      <c r="CH1" s="37"/>
      <c r="CI1" s="37"/>
      <c r="CJ1" s="37"/>
      <c r="CK1" s="37"/>
      <c r="CL1" s="37"/>
      <c r="CM1" s="37"/>
      <c r="CN1" s="37"/>
      <c r="CO1" s="37"/>
      <c r="CP1" s="37"/>
      <c r="CQ1" s="37"/>
      <c r="CR1" s="37"/>
      <c r="CS1" s="37"/>
      <c r="CT1" s="37"/>
      <c r="CU1" s="37"/>
      <c r="CV1" s="37"/>
    </row>
    <row r="2" spans="1:100" ht="17.25" customHeight="1" x14ac:dyDescent="0.4">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37"/>
      <c r="CF2" s="37"/>
      <c r="CG2" s="37"/>
      <c r="CH2" s="37"/>
      <c r="CI2" s="37"/>
      <c r="CJ2" s="37"/>
      <c r="CK2" s="37"/>
      <c r="CL2" s="37"/>
      <c r="CM2" s="37"/>
      <c r="CN2" s="37"/>
      <c r="CO2" s="37"/>
      <c r="CP2" s="37"/>
      <c r="CQ2" s="37"/>
      <c r="CR2" s="37"/>
      <c r="CS2" s="37"/>
      <c r="CT2" s="37"/>
      <c r="CU2" s="37"/>
      <c r="CV2" s="37"/>
    </row>
    <row r="3" spans="1:100" ht="14.25" customHeight="1" thickBot="1" x14ac:dyDescent="0.25">
      <c r="A3" s="60"/>
      <c r="B3" s="38"/>
      <c r="C3" s="38"/>
      <c r="D3" s="38"/>
      <c r="E3" s="38"/>
      <c r="F3" s="38"/>
      <c r="G3" s="38"/>
      <c r="H3" s="98"/>
      <c r="I3" s="541" t="s">
        <v>14</v>
      </c>
      <c r="J3" s="541"/>
      <c r="K3" s="541"/>
      <c r="L3" s="541"/>
      <c r="M3" s="541"/>
      <c r="N3" s="541"/>
      <c r="O3" s="541"/>
      <c r="P3" s="541"/>
      <c r="Q3" s="541"/>
      <c r="R3" s="38"/>
      <c r="S3" s="3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56">
        <f>IF(CEILING(CJ4-1,7)-1&lt;CJ4,"",CEILING(CJ4-1,7)-1)+1</f>
        <v>43834</v>
      </c>
      <c r="AW3" s="56">
        <f>IF(AV3="",CEILING(CJ4-1,7)+6,AV3+7+7)-1</f>
        <v>43847</v>
      </c>
      <c r="AX3" s="56">
        <f>AW3+7</f>
        <v>43854</v>
      </c>
      <c r="AY3" s="56">
        <f>AX3+7</f>
        <v>43861</v>
      </c>
      <c r="AZ3" s="56"/>
      <c r="BA3" s="50" t="b">
        <f>IF(ヘッダ入力!BA3="","",ヘッダ入力!BA3)</f>
        <v>0</v>
      </c>
      <c r="BB3" s="50">
        <f>IF(ヘッダ入力!BB3="","",ヘッダ入力!BB3)</f>
        <v>0</v>
      </c>
      <c r="BC3" s="50">
        <f>IF(ヘッダ入力!BC3="","",ヘッダ入力!BC3)</f>
        <v>0</v>
      </c>
      <c r="BD3" s="98"/>
      <c r="BE3" s="542" t="s">
        <v>15</v>
      </c>
      <c r="BF3" s="542"/>
      <c r="BG3" s="542"/>
      <c r="BH3" s="542"/>
      <c r="BI3" s="542"/>
      <c r="BJ3" s="542"/>
      <c r="BK3" s="542"/>
      <c r="BL3" s="542"/>
      <c r="BM3" s="542"/>
      <c r="BN3" s="542"/>
      <c r="BO3" s="542"/>
      <c r="BP3" s="542"/>
      <c r="BQ3" s="542"/>
      <c r="BR3" s="98"/>
      <c r="BS3" s="98"/>
      <c r="BT3" s="98"/>
      <c r="BU3" s="98"/>
      <c r="BV3" s="98"/>
      <c r="BW3" s="98"/>
      <c r="BX3" s="98"/>
      <c r="BY3" s="98"/>
      <c r="BZ3" s="98"/>
      <c r="CA3" s="98"/>
      <c r="CB3" s="98"/>
      <c r="CC3" s="98"/>
      <c r="CD3" s="98"/>
      <c r="CE3" s="98"/>
      <c r="CF3" s="40"/>
      <c r="CG3" s="40"/>
      <c r="CH3" s="40"/>
      <c r="CI3" s="40"/>
      <c r="CJ3" s="40"/>
      <c r="CK3" s="40"/>
      <c r="CL3" s="40"/>
      <c r="CM3" s="40"/>
      <c r="CN3" s="40"/>
      <c r="CO3" s="40"/>
      <c r="CP3" s="40"/>
      <c r="CQ3" s="40"/>
      <c r="CR3" s="40"/>
      <c r="CS3" s="40"/>
      <c r="CT3" s="40"/>
      <c r="CU3" s="40"/>
      <c r="CV3" s="40"/>
    </row>
    <row r="4" spans="1:100" ht="14.25" customHeight="1" thickTop="1" x14ac:dyDescent="0.2">
      <c r="A4" s="543" t="s">
        <v>17</v>
      </c>
      <c r="B4" s="544"/>
      <c r="C4" s="544"/>
      <c r="D4" s="544"/>
      <c r="E4" s="544"/>
      <c r="F4" s="544"/>
      <c r="G4" s="545"/>
      <c r="H4" s="98"/>
      <c r="I4" s="543" t="s">
        <v>18</v>
      </c>
      <c r="J4" s="544"/>
      <c r="K4" s="544"/>
      <c r="L4" s="544"/>
      <c r="M4" s="544"/>
      <c r="N4" s="544"/>
      <c r="O4" s="544"/>
      <c r="P4" s="544"/>
      <c r="Q4" s="544"/>
      <c r="R4" s="544"/>
      <c r="S4" s="544"/>
      <c r="T4" s="544"/>
      <c r="U4" s="544"/>
      <c r="V4" s="544"/>
      <c r="W4" s="544"/>
      <c r="X4" s="544"/>
      <c r="Y4" s="544"/>
      <c r="Z4" s="544"/>
      <c r="AA4" s="544"/>
      <c r="AB4" s="544"/>
      <c r="AC4" s="544"/>
      <c r="AD4" s="544"/>
      <c r="AE4" s="546"/>
      <c r="AF4" s="547" t="s">
        <v>19</v>
      </c>
      <c r="AG4" s="544"/>
      <c r="AH4" s="544"/>
      <c r="AI4" s="544"/>
      <c r="AJ4" s="544"/>
      <c r="AK4" s="544"/>
      <c r="AL4" s="544"/>
      <c r="AM4" s="544"/>
      <c r="AN4" s="546"/>
      <c r="AO4" s="547" t="s">
        <v>157</v>
      </c>
      <c r="AP4" s="544"/>
      <c r="AQ4" s="544"/>
      <c r="AR4" s="544"/>
      <c r="AS4" s="544"/>
      <c r="AT4" s="544"/>
      <c r="AU4" s="546"/>
      <c r="AV4" s="547" t="s">
        <v>21</v>
      </c>
      <c r="AW4" s="544"/>
      <c r="AX4" s="544"/>
      <c r="AY4" s="544"/>
      <c r="AZ4" s="544"/>
      <c r="BA4" s="544"/>
      <c r="BB4" s="544"/>
      <c r="BC4" s="544"/>
      <c r="BD4" s="545"/>
      <c r="BE4" s="548" t="s">
        <v>22</v>
      </c>
      <c r="BF4" s="549"/>
      <c r="BG4" s="549"/>
      <c r="BH4" s="549"/>
      <c r="BI4" s="549"/>
      <c r="BJ4" s="549"/>
      <c r="BK4" s="549"/>
      <c r="BL4" s="549"/>
      <c r="BM4" s="99" t="s">
        <v>23</v>
      </c>
      <c r="BN4" s="505" t="s">
        <v>24</v>
      </c>
      <c r="BO4" s="505"/>
      <c r="BP4" s="505"/>
      <c r="BQ4" s="506"/>
      <c r="BR4" s="610" t="s">
        <v>27</v>
      </c>
      <c r="BS4" s="611"/>
      <c r="BT4" s="611"/>
      <c r="BU4" s="611"/>
      <c r="BV4" s="511"/>
      <c r="BW4" s="511"/>
      <c r="BX4" s="511"/>
      <c r="BY4" s="511"/>
      <c r="BZ4" s="511"/>
      <c r="CA4" s="511"/>
      <c r="CB4" s="511"/>
      <c r="CC4" s="511"/>
      <c r="CD4" s="511"/>
      <c r="CE4" s="511"/>
      <c r="CF4" s="511"/>
      <c r="CG4" s="513" t="s">
        <v>28</v>
      </c>
      <c r="CH4" s="513"/>
      <c r="CI4" s="514"/>
      <c r="CJ4" s="517">
        <f>チラシ申込書CSV出力!A1</f>
        <v>43831</v>
      </c>
      <c r="CK4" s="518"/>
      <c r="CL4" s="518"/>
      <c r="CM4" s="518"/>
      <c r="CN4" s="518"/>
      <c r="CO4" s="518"/>
      <c r="CP4" s="518"/>
      <c r="CQ4" s="518"/>
      <c r="CR4" s="518"/>
      <c r="CS4" s="518"/>
      <c r="CT4" s="518"/>
      <c r="CU4" s="518"/>
      <c r="CV4" s="518"/>
    </row>
    <row r="5" spans="1:100" ht="17.25" customHeight="1" x14ac:dyDescent="0.2">
      <c r="A5" s="519" t="str">
        <f>IF(ヘッダ入力!A5="","",ヘッダ入力!A5)</f>
        <v/>
      </c>
      <c r="B5" s="520"/>
      <c r="C5" s="520"/>
      <c r="D5" s="520"/>
      <c r="E5" s="520"/>
      <c r="F5" s="520"/>
      <c r="G5" s="521"/>
      <c r="H5" s="98"/>
      <c r="I5" s="625" t="str">
        <f>IF(ヘッダ入力!I5="","",ヘッダ入力!I5)</f>
        <v/>
      </c>
      <c r="J5" s="626"/>
      <c r="K5" s="626"/>
      <c r="L5" s="626"/>
      <c r="M5" s="626"/>
      <c r="N5" s="626"/>
      <c r="O5" s="626"/>
      <c r="P5" s="626"/>
      <c r="Q5" s="626"/>
      <c r="R5" s="626"/>
      <c r="S5" s="626"/>
      <c r="T5" s="626"/>
      <c r="U5" s="626"/>
      <c r="V5" s="626"/>
      <c r="W5" s="626"/>
      <c r="X5" s="626"/>
      <c r="Y5" s="626"/>
      <c r="Z5" s="626"/>
      <c r="AA5" s="626"/>
      <c r="AB5" s="626"/>
      <c r="AC5" s="626"/>
      <c r="AD5" s="626"/>
      <c r="AE5" s="627"/>
      <c r="AF5" s="528" t="str">
        <f>IF(ヘッダ入力!AF5="","",ヘッダ入力!AF5)</f>
        <v/>
      </c>
      <c r="AG5" s="529"/>
      <c r="AH5" s="529"/>
      <c r="AI5" s="529"/>
      <c r="AJ5" s="529"/>
      <c r="AK5" s="529"/>
      <c r="AL5" s="529"/>
      <c r="AM5" s="529"/>
      <c r="AN5" s="530"/>
      <c r="AO5" s="534" t="str">
        <f>IF(ヘッダ入力!AO5="","",ヘッダ入力!AO5)</f>
        <v/>
      </c>
      <c r="AP5" s="535"/>
      <c r="AQ5" s="535"/>
      <c r="AR5" s="535"/>
      <c r="AS5" s="535"/>
      <c r="AT5" s="535"/>
      <c r="AU5" s="536"/>
      <c r="AV5" s="499" t="s">
        <v>29</v>
      </c>
      <c r="AW5" s="500"/>
      <c r="AX5" s="495" t="str">
        <f>IF(ヘッダ入力!AX5="","",ヘッダ入力!AX5)</f>
        <v/>
      </c>
      <c r="AY5" s="496"/>
      <c r="AZ5" s="496"/>
      <c r="BA5" s="496"/>
      <c r="BB5" s="496"/>
      <c r="BC5" s="496"/>
      <c r="BD5" s="98" t="s">
        <v>30</v>
      </c>
      <c r="BE5" s="41"/>
      <c r="BF5" s="497" t="s">
        <v>31</v>
      </c>
      <c r="BG5" s="497"/>
      <c r="BH5" s="497"/>
      <c r="BI5" s="497"/>
      <c r="BJ5" s="497"/>
      <c r="BK5" s="497"/>
      <c r="BL5" s="97"/>
      <c r="BM5" s="97"/>
      <c r="BN5" s="497" t="s">
        <v>159</v>
      </c>
      <c r="BO5" s="497"/>
      <c r="BP5" s="497"/>
      <c r="BQ5" s="498"/>
      <c r="BR5" s="612"/>
      <c r="BS5" s="613"/>
      <c r="BT5" s="613"/>
      <c r="BU5" s="613"/>
      <c r="BV5" s="512"/>
      <c r="BW5" s="512"/>
      <c r="BX5" s="512"/>
      <c r="BY5" s="512"/>
      <c r="BZ5" s="512"/>
      <c r="CA5" s="512"/>
      <c r="CB5" s="512"/>
      <c r="CC5" s="512"/>
      <c r="CD5" s="512"/>
      <c r="CE5" s="512"/>
      <c r="CF5" s="512"/>
      <c r="CG5" s="515"/>
      <c r="CH5" s="515"/>
      <c r="CI5" s="516"/>
      <c r="CJ5" s="517"/>
      <c r="CK5" s="518"/>
      <c r="CL5" s="518"/>
      <c r="CM5" s="518"/>
      <c r="CN5" s="518"/>
      <c r="CO5" s="518"/>
      <c r="CP5" s="518"/>
      <c r="CQ5" s="518"/>
      <c r="CR5" s="518"/>
      <c r="CS5" s="518"/>
      <c r="CT5" s="518"/>
      <c r="CU5" s="518"/>
      <c r="CV5" s="518"/>
    </row>
    <row r="6" spans="1:100" ht="17.25" customHeight="1" x14ac:dyDescent="0.2">
      <c r="A6" s="519"/>
      <c r="B6" s="520"/>
      <c r="C6" s="520"/>
      <c r="D6" s="520"/>
      <c r="E6" s="520"/>
      <c r="F6" s="520"/>
      <c r="G6" s="521"/>
      <c r="H6" s="98"/>
      <c r="I6" s="628"/>
      <c r="J6" s="629"/>
      <c r="K6" s="629"/>
      <c r="L6" s="629"/>
      <c r="M6" s="629"/>
      <c r="N6" s="629"/>
      <c r="O6" s="629"/>
      <c r="P6" s="629"/>
      <c r="Q6" s="629"/>
      <c r="R6" s="629"/>
      <c r="S6" s="629"/>
      <c r="T6" s="629"/>
      <c r="U6" s="629"/>
      <c r="V6" s="629"/>
      <c r="W6" s="629"/>
      <c r="X6" s="629"/>
      <c r="Y6" s="629"/>
      <c r="Z6" s="629"/>
      <c r="AA6" s="629"/>
      <c r="AB6" s="629"/>
      <c r="AC6" s="629"/>
      <c r="AD6" s="629"/>
      <c r="AE6" s="630"/>
      <c r="AF6" s="531"/>
      <c r="AG6" s="532"/>
      <c r="AH6" s="532"/>
      <c r="AI6" s="532"/>
      <c r="AJ6" s="532"/>
      <c r="AK6" s="532"/>
      <c r="AL6" s="532"/>
      <c r="AM6" s="532"/>
      <c r="AN6" s="533"/>
      <c r="AO6" s="537"/>
      <c r="AP6" s="538"/>
      <c r="AQ6" s="538"/>
      <c r="AR6" s="538"/>
      <c r="AS6" s="538"/>
      <c r="AT6" s="538"/>
      <c r="AU6" s="539"/>
      <c r="AV6" s="499" t="s">
        <v>29</v>
      </c>
      <c r="AW6" s="500"/>
      <c r="AX6" s="501" t="str">
        <f>IF(ヘッダ入力!AX6="","",ヘッダ入力!AX6)</f>
        <v/>
      </c>
      <c r="AY6" s="502"/>
      <c r="AZ6" s="502"/>
      <c r="BA6" s="502"/>
      <c r="BB6" s="502"/>
      <c r="BC6" s="502"/>
      <c r="BD6" s="98" t="s">
        <v>30</v>
      </c>
      <c r="BE6" s="42"/>
      <c r="BF6" s="503"/>
      <c r="BG6" s="503"/>
      <c r="BH6" s="503"/>
      <c r="BI6" s="503"/>
      <c r="BJ6" s="504"/>
      <c r="BK6" s="504"/>
      <c r="BL6" s="504"/>
      <c r="BM6" s="504"/>
      <c r="BN6" s="504"/>
      <c r="BO6" s="504"/>
      <c r="BP6" s="504"/>
      <c r="BQ6" s="43"/>
      <c r="BR6" s="483" t="s">
        <v>35</v>
      </c>
      <c r="BS6" s="484"/>
      <c r="BT6" s="484"/>
      <c r="BU6" s="484"/>
      <c r="BV6" s="484"/>
      <c r="BW6" s="484"/>
      <c r="BX6" s="484"/>
      <c r="BY6" s="484"/>
      <c r="BZ6" s="484"/>
      <c r="CA6" s="484"/>
      <c r="CB6" s="484"/>
      <c r="CC6" s="484"/>
      <c r="CD6" s="484"/>
      <c r="CE6" s="484"/>
      <c r="CF6" s="484"/>
      <c r="CG6" s="484"/>
      <c r="CH6" s="484"/>
      <c r="CI6" s="485"/>
      <c r="CJ6" s="517"/>
      <c r="CK6" s="518"/>
      <c r="CL6" s="518"/>
      <c r="CM6" s="518"/>
      <c r="CN6" s="518"/>
      <c r="CO6" s="518"/>
      <c r="CP6" s="518"/>
      <c r="CQ6" s="518"/>
      <c r="CR6" s="518"/>
      <c r="CS6" s="518"/>
      <c r="CT6" s="518"/>
      <c r="CU6" s="518"/>
      <c r="CV6" s="518"/>
    </row>
    <row r="7" spans="1:100" ht="18" customHeight="1" x14ac:dyDescent="0.2">
      <c r="A7" s="519"/>
      <c r="B7" s="520"/>
      <c r="C7" s="520"/>
      <c r="D7" s="520"/>
      <c r="E7" s="520"/>
      <c r="F7" s="520"/>
      <c r="G7" s="521"/>
      <c r="H7" s="98"/>
      <c r="I7" s="486" t="s">
        <v>36</v>
      </c>
      <c r="J7" s="487"/>
      <c r="K7" s="488" t="str">
        <f>IF(ヘッダ入力!K7="","",ヘッダ入力!K7)</f>
        <v/>
      </c>
      <c r="L7" s="489"/>
      <c r="M7" s="489"/>
      <c r="N7" s="96" t="s">
        <v>37</v>
      </c>
      <c r="O7" s="488" t="str">
        <f>IF(ヘッダ入力!O7="","",ヘッダ入力!O7)</f>
        <v/>
      </c>
      <c r="P7" s="489"/>
      <c r="Q7" s="489"/>
      <c r="R7" s="96" t="s">
        <v>37</v>
      </c>
      <c r="S7" s="488" t="str">
        <f>IF(ヘッダ入力!S7="","",ヘッダ入力!S7)</f>
        <v/>
      </c>
      <c r="T7" s="489"/>
      <c r="U7" s="489"/>
      <c r="V7" s="489"/>
      <c r="W7" s="490" t="s">
        <v>38</v>
      </c>
      <c r="X7" s="490"/>
      <c r="Y7" s="490"/>
      <c r="Z7" s="491" t="str">
        <f>IF(ヘッダ入力!Z7="","",ヘッダ入力!Z7)</f>
        <v/>
      </c>
      <c r="AA7" s="491"/>
      <c r="AB7" s="491"/>
      <c r="AC7" s="491"/>
      <c r="AD7" s="492" t="s">
        <v>39</v>
      </c>
      <c r="AE7" s="493"/>
      <c r="AF7" s="468" t="s">
        <v>40</v>
      </c>
      <c r="AG7" s="469"/>
      <c r="AH7" s="469"/>
      <c r="AI7" s="469"/>
      <c r="AJ7" s="469"/>
      <c r="AK7" s="469"/>
      <c r="AL7" s="469"/>
      <c r="AM7" s="469"/>
      <c r="AN7" s="469"/>
      <c r="AO7" s="469"/>
      <c r="AP7" s="469"/>
      <c r="AQ7" s="469"/>
      <c r="AR7" s="469"/>
      <c r="AS7" s="469"/>
      <c r="AT7" s="469"/>
      <c r="AU7" s="95"/>
      <c r="AV7" s="44"/>
      <c r="AW7" s="494" t="s">
        <v>42</v>
      </c>
      <c r="AX7" s="494"/>
      <c r="AY7" s="494"/>
      <c r="AZ7" s="494"/>
      <c r="BA7" s="494"/>
      <c r="BB7" s="45"/>
      <c r="BC7" s="45"/>
      <c r="BD7" s="46"/>
      <c r="BE7" s="449" t="s">
        <v>43</v>
      </c>
      <c r="BF7" s="450"/>
      <c r="BG7" s="450"/>
      <c r="BH7" s="450"/>
      <c r="BI7" s="451"/>
      <c r="BJ7" s="452" t="s">
        <v>44</v>
      </c>
      <c r="BK7" s="450"/>
      <c r="BL7" s="450"/>
      <c r="BM7" s="450"/>
      <c r="BN7" s="450"/>
      <c r="BO7" s="450"/>
      <c r="BP7" s="450"/>
      <c r="BQ7" s="453"/>
      <c r="BR7" s="454" t="s">
        <v>158</v>
      </c>
      <c r="BS7" s="455"/>
      <c r="BT7" s="455"/>
      <c r="BU7" s="455"/>
      <c r="BV7" s="455"/>
      <c r="BW7" s="455"/>
      <c r="BX7" s="455"/>
      <c r="BY7" s="455"/>
      <c r="BZ7" s="455"/>
      <c r="CA7" s="455"/>
      <c r="CB7" s="455"/>
      <c r="CC7" s="455"/>
      <c r="CD7" s="455"/>
      <c r="CE7" s="455"/>
      <c r="CF7" s="455"/>
      <c r="CG7" s="455"/>
      <c r="CH7" s="455"/>
      <c r="CI7" s="456"/>
      <c r="CJ7" s="460">
        <f>チラシ申込書CSV出力!A2</f>
        <v>43818</v>
      </c>
      <c r="CK7" s="461"/>
      <c r="CL7" s="461"/>
      <c r="CM7" s="461"/>
      <c r="CN7" s="461"/>
      <c r="CO7" s="461"/>
      <c r="CP7" s="461"/>
      <c r="CQ7" s="461"/>
      <c r="CR7" s="461"/>
      <c r="CS7" s="461"/>
      <c r="CT7" s="461"/>
      <c r="CU7" s="461"/>
      <c r="CV7" s="461"/>
    </row>
    <row r="8" spans="1:100" ht="14.25" customHeight="1" thickBot="1" x14ac:dyDescent="0.25">
      <c r="A8" s="522"/>
      <c r="B8" s="523"/>
      <c r="C8" s="523"/>
      <c r="D8" s="523"/>
      <c r="E8" s="523"/>
      <c r="F8" s="523"/>
      <c r="G8" s="524"/>
      <c r="H8" s="98"/>
      <c r="I8" s="462"/>
      <c r="J8" s="444"/>
      <c r="K8" s="444"/>
      <c r="L8" s="444"/>
      <c r="M8" s="444"/>
      <c r="N8" s="444"/>
      <c r="O8" s="444"/>
      <c r="P8" s="444"/>
      <c r="Q8" s="444"/>
      <c r="R8" s="444"/>
      <c r="S8" s="444"/>
      <c r="T8" s="444"/>
      <c r="U8" s="444"/>
      <c r="V8" s="444"/>
      <c r="W8" s="444"/>
      <c r="X8" s="444"/>
      <c r="Y8" s="444"/>
      <c r="Z8" s="444"/>
      <c r="AA8" s="444"/>
      <c r="AB8" s="444"/>
      <c r="AC8" s="444"/>
      <c r="AD8" s="444"/>
      <c r="AE8" s="463"/>
      <c r="AF8" s="464" t="str">
        <f>IF(A12+AO12=0,"",A12+AO12)</f>
        <v/>
      </c>
      <c r="AG8" s="465"/>
      <c r="AH8" s="465"/>
      <c r="AI8" s="465"/>
      <c r="AJ8" s="465"/>
      <c r="AK8" s="465"/>
      <c r="AL8" s="465"/>
      <c r="AM8" s="465"/>
      <c r="AN8" s="465"/>
      <c r="AO8" s="465"/>
      <c r="AP8" s="444"/>
      <c r="AQ8" s="444"/>
      <c r="AR8" s="444"/>
      <c r="AS8" s="444"/>
      <c r="AT8" s="444"/>
      <c r="AU8" s="463"/>
      <c r="AV8" s="468" t="s">
        <v>46</v>
      </c>
      <c r="AW8" s="469"/>
      <c r="AX8" s="469"/>
      <c r="AY8" s="469"/>
      <c r="AZ8" s="469"/>
      <c r="BA8" s="469"/>
      <c r="BB8" s="469"/>
      <c r="BC8" s="469"/>
      <c r="BD8" s="470"/>
      <c r="BE8" s="471" t="str">
        <f>IF(ヘッダ入力!BE8="","",ヘッダ入力!BE8)</f>
        <v/>
      </c>
      <c r="BF8" s="472"/>
      <c r="BG8" s="472"/>
      <c r="BH8" s="472"/>
      <c r="BI8" s="473"/>
      <c r="BJ8" s="477" t="str">
        <f>IF(ヘッダ入力!BJ8="","",ヘッダ入力!BJ8)</f>
        <v/>
      </c>
      <c r="BK8" s="478"/>
      <c r="BL8" s="478"/>
      <c r="BM8" s="478"/>
      <c r="BN8" s="478"/>
      <c r="BO8" s="478"/>
      <c r="BP8" s="478"/>
      <c r="BQ8" s="479"/>
      <c r="BR8" s="454"/>
      <c r="BS8" s="455"/>
      <c r="BT8" s="455"/>
      <c r="BU8" s="455"/>
      <c r="BV8" s="455"/>
      <c r="BW8" s="455"/>
      <c r="BX8" s="455"/>
      <c r="BY8" s="455"/>
      <c r="BZ8" s="455"/>
      <c r="CA8" s="455"/>
      <c r="CB8" s="455"/>
      <c r="CC8" s="455"/>
      <c r="CD8" s="455"/>
      <c r="CE8" s="455"/>
      <c r="CF8" s="455"/>
      <c r="CG8" s="455"/>
      <c r="CH8" s="455"/>
      <c r="CI8" s="456"/>
      <c r="CJ8" s="98"/>
      <c r="CK8" s="98"/>
      <c r="CL8" s="98"/>
      <c r="CM8" s="98"/>
      <c r="CN8" s="98"/>
      <c r="CO8" s="98"/>
      <c r="CP8" s="98"/>
      <c r="CQ8" s="98"/>
      <c r="CR8" s="98"/>
      <c r="CS8" s="98"/>
      <c r="CT8" s="98"/>
      <c r="CU8" s="98"/>
      <c r="CV8" s="98"/>
    </row>
    <row r="9" spans="1:100" ht="13.8" thickTop="1" x14ac:dyDescent="0.2">
      <c r="A9" s="98"/>
      <c r="B9" s="98"/>
      <c r="C9" s="98"/>
      <c r="D9" s="98"/>
      <c r="E9" s="98"/>
      <c r="F9" s="98"/>
      <c r="G9" s="98"/>
      <c r="H9" s="98"/>
      <c r="I9" s="435" t="str">
        <f>IF(ヘッダ入力!I9="","",ヘッダ入力!I9)</f>
        <v/>
      </c>
      <c r="J9" s="436"/>
      <c r="K9" s="436"/>
      <c r="L9" s="436"/>
      <c r="M9" s="436"/>
      <c r="N9" s="436"/>
      <c r="O9" s="436"/>
      <c r="P9" s="436"/>
      <c r="Q9" s="436"/>
      <c r="R9" s="436"/>
      <c r="S9" s="436"/>
      <c r="T9" s="436"/>
      <c r="U9" s="436"/>
      <c r="V9" s="436"/>
      <c r="W9" s="436"/>
      <c r="X9" s="436"/>
      <c r="Y9" s="436"/>
      <c r="Z9" s="436"/>
      <c r="AA9" s="436"/>
      <c r="AB9" s="436"/>
      <c r="AC9" s="436"/>
      <c r="AD9" s="436"/>
      <c r="AE9" s="437"/>
      <c r="AF9" s="464"/>
      <c r="AG9" s="465"/>
      <c r="AH9" s="465"/>
      <c r="AI9" s="465"/>
      <c r="AJ9" s="465"/>
      <c r="AK9" s="465"/>
      <c r="AL9" s="465"/>
      <c r="AM9" s="465"/>
      <c r="AN9" s="465"/>
      <c r="AO9" s="465"/>
      <c r="AP9" s="606" t="s">
        <v>47</v>
      </c>
      <c r="AQ9" s="607"/>
      <c r="AR9" s="607"/>
      <c r="AS9" s="607"/>
      <c r="AT9" s="607"/>
      <c r="AU9" s="608"/>
      <c r="AV9" s="93"/>
      <c r="AW9" s="444" t="s">
        <v>48</v>
      </c>
      <c r="AX9" s="444"/>
      <c r="AY9" s="444"/>
      <c r="AZ9" s="444"/>
      <c r="BA9" s="444"/>
      <c r="BB9" s="93"/>
      <c r="BC9" s="98"/>
      <c r="BD9" s="98"/>
      <c r="BE9" s="471"/>
      <c r="BF9" s="472"/>
      <c r="BG9" s="472"/>
      <c r="BH9" s="472"/>
      <c r="BI9" s="473"/>
      <c r="BJ9" s="477"/>
      <c r="BK9" s="478"/>
      <c r="BL9" s="478"/>
      <c r="BM9" s="478"/>
      <c r="BN9" s="478"/>
      <c r="BO9" s="478"/>
      <c r="BP9" s="478"/>
      <c r="BQ9" s="479"/>
      <c r="BR9" s="454"/>
      <c r="BS9" s="455"/>
      <c r="BT9" s="455"/>
      <c r="BU9" s="455"/>
      <c r="BV9" s="455"/>
      <c r="BW9" s="455"/>
      <c r="BX9" s="455"/>
      <c r="BY9" s="455"/>
      <c r="BZ9" s="455"/>
      <c r="CA9" s="455"/>
      <c r="CB9" s="455"/>
      <c r="CC9" s="455"/>
      <c r="CD9" s="455"/>
      <c r="CE9" s="455"/>
      <c r="CF9" s="455"/>
      <c r="CG9" s="455"/>
      <c r="CH9" s="455"/>
      <c r="CI9" s="456"/>
      <c r="CJ9" s="98"/>
      <c r="CK9" s="98"/>
      <c r="CL9" s="98"/>
      <c r="CM9" s="98"/>
      <c r="CN9" s="98"/>
      <c r="CO9" s="98"/>
      <c r="CP9" s="98"/>
      <c r="CQ9" s="98"/>
      <c r="CR9" s="98"/>
      <c r="CS9" s="98"/>
      <c r="CT9" s="98"/>
      <c r="CU9" s="98"/>
      <c r="CV9" s="98"/>
    </row>
    <row r="10" spans="1:100" ht="25.5" customHeight="1" thickBot="1" x14ac:dyDescent="0.25">
      <c r="A10" s="98"/>
      <c r="B10" s="98"/>
      <c r="C10" s="98"/>
      <c r="D10" s="98"/>
      <c r="E10" s="98"/>
      <c r="F10" s="98"/>
      <c r="G10" s="98"/>
      <c r="H10" s="98"/>
      <c r="I10" s="438"/>
      <c r="J10" s="439"/>
      <c r="K10" s="439"/>
      <c r="L10" s="439"/>
      <c r="M10" s="439"/>
      <c r="N10" s="439"/>
      <c r="O10" s="439"/>
      <c r="P10" s="439"/>
      <c r="Q10" s="439"/>
      <c r="R10" s="439"/>
      <c r="S10" s="439"/>
      <c r="T10" s="439"/>
      <c r="U10" s="439"/>
      <c r="V10" s="439"/>
      <c r="W10" s="439"/>
      <c r="X10" s="439"/>
      <c r="Y10" s="439"/>
      <c r="Z10" s="439"/>
      <c r="AA10" s="439"/>
      <c r="AB10" s="439"/>
      <c r="AC10" s="439"/>
      <c r="AD10" s="439"/>
      <c r="AE10" s="440"/>
      <c r="AF10" s="466"/>
      <c r="AG10" s="467"/>
      <c r="AH10" s="467"/>
      <c r="AI10" s="467"/>
      <c r="AJ10" s="467"/>
      <c r="AK10" s="467"/>
      <c r="AL10" s="467"/>
      <c r="AM10" s="467"/>
      <c r="AN10" s="467"/>
      <c r="AO10" s="467"/>
      <c r="AP10" s="445">
        <f>ヘッダ入力!AP10</f>
        <v>0</v>
      </c>
      <c r="AQ10" s="446"/>
      <c r="AR10" s="446"/>
      <c r="AS10" s="446"/>
      <c r="AT10" s="446"/>
      <c r="AU10" s="447"/>
      <c r="AV10" s="47"/>
      <c r="AW10" s="39" t="s">
        <v>51</v>
      </c>
      <c r="AX10" s="39"/>
      <c r="AY10" s="39"/>
      <c r="AZ10" s="47"/>
      <c r="BA10" s="448" t="s">
        <v>52</v>
      </c>
      <c r="BB10" s="448"/>
      <c r="BC10" s="448"/>
      <c r="BD10" s="94"/>
      <c r="BE10" s="474"/>
      <c r="BF10" s="475"/>
      <c r="BG10" s="475"/>
      <c r="BH10" s="475"/>
      <c r="BI10" s="476"/>
      <c r="BJ10" s="480"/>
      <c r="BK10" s="481"/>
      <c r="BL10" s="481"/>
      <c r="BM10" s="481"/>
      <c r="BN10" s="481"/>
      <c r="BO10" s="481"/>
      <c r="BP10" s="481"/>
      <c r="BQ10" s="482"/>
      <c r="BR10" s="457"/>
      <c r="BS10" s="458"/>
      <c r="BT10" s="458"/>
      <c r="BU10" s="458"/>
      <c r="BV10" s="458"/>
      <c r="BW10" s="458"/>
      <c r="BX10" s="458"/>
      <c r="BY10" s="458"/>
      <c r="BZ10" s="458"/>
      <c r="CA10" s="458"/>
      <c r="CB10" s="458"/>
      <c r="CC10" s="458"/>
      <c r="CD10" s="458"/>
      <c r="CE10" s="458"/>
      <c r="CF10" s="458"/>
      <c r="CG10" s="458"/>
      <c r="CH10" s="458"/>
      <c r="CI10" s="459"/>
      <c r="CJ10" s="98"/>
      <c r="CK10" s="98"/>
      <c r="CL10" s="98"/>
      <c r="CM10" s="98"/>
      <c r="CN10" s="98"/>
      <c r="CO10" s="98"/>
      <c r="CP10" s="98"/>
      <c r="CQ10" s="98"/>
      <c r="CR10" s="98"/>
      <c r="CS10" s="98"/>
      <c r="CT10" s="98"/>
      <c r="CU10" s="98"/>
      <c r="CV10" s="98"/>
    </row>
    <row r="11" spans="1:100" ht="8.25" customHeight="1" thickTop="1" thickBot="1" x14ac:dyDescent="0.2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row>
    <row r="12" spans="1:100" ht="21.6" thickBot="1" x14ac:dyDescent="0.25">
      <c r="A12" s="432">
        <f>IF(AI51="●",AB51,SUMIF(R19,"●",O19)+SUMIF(R33,"●",O33)+SUMIF(R48,"●",O48)+SUMIF(R65,"●",O65)+SUMIF(R74,"●",O74)+SUMIF(AL17,"●",AI17)+SUMIF(AL41,"●",AI41)+SUMIF(AL44,"●",AI44)+SUMIF(AL50,"●",AI50)+SUM(R19,R33,R48,R65,R74,AL17,AL41,AL44,AL50))</f>
        <v>0</v>
      </c>
      <c r="B12" s="433"/>
      <c r="C12" s="433"/>
      <c r="D12" s="433"/>
      <c r="E12" s="433"/>
      <c r="F12" s="433"/>
      <c r="G12" s="433"/>
      <c r="H12" s="433"/>
      <c r="I12" s="433"/>
      <c r="J12" s="433"/>
      <c r="K12" s="434" t="s">
        <v>53</v>
      </c>
      <c r="L12" s="434"/>
      <c r="M12" s="609" t="s">
        <v>928</v>
      </c>
      <c r="N12" s="609"/>
      <c r="O12" s="609"/>
      <c r="P12" s="609"/>
      <c r="Q12" s="609"/>
      <c r="R12" s="609"/>
      <c r="S12" s="609"/>
      <c r="T12" s="609"/>
      <c r="U12" s="609"/>
      <c r="V12" s="609"/>
      <c r="W12" s="609"/>
      <c r="X12" s="609"/>
      <c r="Y12" s="609"/>
      <c r="Z12" s="609"/>
      <c r="AA12" s="609"/>
      <c r="AB12" s="609"/>
      <c r="AC12" s="428">
        <f>IF(AI51="●",89,IF(R19="●",COUNTA(O14:O18),COUNTA(R14:R18))+IF(R33="●",COUNTA(O20:O32),COUNTA(R20:R32))+IF(R48="●",COUNTA(O34:O47),COUNTA(R34:R47))+IF(R65="●",COUNTA(O49:O64),COUNTA(R49:R64))+IF(R74="●",COUNTA(O66:O73),COUNTA(R66:R73))+IF(AL17="●",COUNTA(AI14:AI16),COUNTA(AL14:AL16))+IF(AL41="●",COUNTA(AI18:AI40),COUNTA(AL18:AL40))+IF(AL44="●",COUNTA(AI42:AI43),COUNTA(AL42:AL43))+IF(AL50="●",COUNTA(AI45:AI49),COUNTA(AL45:AL49)))</f>
        <v>0</v>
      </c>
      <c r="AD12" s="428"/>
      <c r="AE12" s="428"/>
      <c r="AF12" s="428"/>
      <c r="AG12" s="428"/>
      <c r="AH12" s="428"/>
      <c r="AI12" s="428"/>
      <c r="AJ12" s="428"/>
      <c r="AK12" s="429" t="s">
        <v>54</v>
      </c>
      <c r="AL12" s="429"/>
      <c r="AM12" s="429"/>
      <c r="AN12" s="430"/>
      <c r="AO12" s="432">
        <f>IF(BW46="●",BP46,SUMIF(BF19,"●",BC19)+SUMIF(BF36,"●",BC36)+SUMIF(BF59,"●",BC59)+SUMIF(BF75,"●",BC75)+SUMIF(BZ24,"●",BW24)+SUMIF(BZ35,"●",BW35)+SUMIF(BZ45,"●",BW45)+SUM(BF19,BF36,BF59,BF75,BZ24,BZ35,BZ45))</f>
        <v>0</v>
      </c>
      <c r="AP12" s="433"/>
      <c r="AQ12" s="433"/>
      <c r="AR12" s="433"/>
      <c r="AS12" s="433"/>
      <c r="AT12" s="433"/>
      <c r="AU12" s="433"/>
      <c r="AV12" s="433"/>
      <c r="AW12" s="433"/>
      <c r="AX12" s="433"/>
      <c r="AY12" s="434" t="s">
        <v>53</v>
      </c>
      <c r="AZ12" s="434"/>
      <c r="BA12" s="431" t="s">
        <v>929</v>
      </c>
      <c r="BB12" s="431"/>
      <c r="BC12" s="431"/>
      <c r="BD12" s="431"/>
      <c r="BE12" s="431"/>
      <c r="BF12" s="431"/>
      <c r="BG12" s="431"/>
      <c r="BH12" s="431"/>
      <c r="BI12" s="431"/>
      <c r="BJ12" s="431"/>
      <c r="BK12" s="431"/>
      <c r="BL12" s="431"/>
      <c r="BM12" s="431"/>
      <c r="BN12" s="431"/>
      <c r="BO12" s="431"/>
      <c r="BP12" s="431"/>
      <c r="BQ12" s="428">
        <f>IF(BW46="●",87,IF(BF19="●",COUNTA(BC14:BC18),COUNTA(BF14:BF18))+IF(BF36="●",COUNTA(BC20:BC35),COUNTA(BF20:BF35))+IF(BF59="●",COUNTA(BC37:BC58),COUNTA(BF37:BF58))+IF(BF75="●",COUNTA(BC60:BC74),COUNTA(BF60:BF74))+IF(BZ24="●",COUNTA(BW14:BW23),COUNTA(BZ14:BZ23))+IF(BZ35="●",COUNTA(BW25:BW34),COUNTA(BZ25:BZ34))+IF(BZ45="●",COUNTA(BW36:BW44),COUNTA(BZ36:BZ44)))</f>
        <v>0</v>
      </c>
      <c r="BR12" s="428"/>
      <c r="BS12" s="428"/>
      <c r="BT12" s="428"/>
      <c r="BU12" s="428"/>
      <c r="BV12" s="428"/>
      <c r="BW12" s="428"/>
      <c r="BX12" s="428"/>
      <c r="BY12" s="429" t="s">
        <v>54</v>
      </c>
      <c r="BZ12" s="429"/>
      <c r="CA12" s="429"/>
      <c r="CB12" s="430"/>
      <c r="CC12" s="98"/>
      <c r="CD12" s="98"/>
      <c r="CE12" s="98"/>
      <c r="CF12" s="98"/>
      <c r="CG12" s="98"/>
      <c r="CH12" s="98"/>
      <c r="CI12" s="98"/>
      <c r="CJ12" s="98"/>
      <c r="CK12" s="98"/>
      <c r="CL12" s="98"/>
      <c r="CM12" s="98"/>
      <c r="CN12" s="98"/>
      <c r="CO12" s="98"/>
      <c r="CP12" s="98"/>
      <c r="CQ12" s="98"/>
      <c r="CR12" s="98"/>
      <c r="CS12" s="98"/>
      <c r="CT12" s="98"/>
      <c r="CU12" s="98"/>
      <c r="CV12" s="98"/>
    </row>
    <row r="13" spans="1:100" ht="15" thickBot="1" x14ac:dyDescent="0.25">
      <c r="A13" s="421" t="s">
        <v>164</v>
      </c>
      <c r="B13" s="422"/>
      <c r="C13" s="423"/>
      <c r="D13" s="424" t="s">
        <v>55</v>
      </c>
      <c r="E13" s="422"/>
      <c r="F13" s="422"/>
      <c r="G13" s="422"/>
      <c r="H13" s="422"/>
      <c r="I13" s="422"/>
      <c r="J13" s="422"/>
      <c r="K13" s="422"/>
      <c r="L13" s="422"/>
      <c r="M13" s="422"/>
      <c r="N13" s="423"/>
      <c r="O13" s="425" t="s">
        <v>165</v>
      </c>
      <c r="P13" s="425"/>
      <c r="Q13" s="425"/>
      <c r="R13" s="426" t="s">
        <v>56</v>
      </c>
      <c r="S13" s="426"/>
      <c r="T13" s="427"/>
      <c r="U13" s="421" t="s">
        <v>164</v>
      </c>
      <c r="V13" s="422"/>
      <c r="W13" s="423"/>
      <c r="X13" s="424" t="s">
        <v>55</v>
      </c>
      <c r="Y13" s="422"/>
      <c r="Z13" s="422"/>
      <c r="AA13" s="422"/>
      <c r="AB13" s="422"/>
      <c r="AC13" s="422"/>
      <c r="AD13" s="422"/>
      <c r="AE13" s="422"/>
      <c r="AF13" s="422"/>
      <c r="AG13" s="422"/>
      <c r="AH13" s="423"/>
      <c r="AI13" s="425" t="s">
        <v>165</v>
      </c>
      <c r="AJ13" s="425"/>
      <c r="AK13" s="425"/>
      <c r="AL13" s="426" t="s">
        <v>56</v>
      </c>
      <c r="AM13" s="426"/>
      <c r="AN13" s="427"/>
      <c r="AO13" s="421" t="s">
        <v>164</v>
      </c>
      <c r="AP13" s="422"/>
      <c r="AQ13" s="423"/>
      <c r="AR13" s="424" t="s">
        <v>55</v>
      </c>
      <c r="AS13" s="422"/>
      <c r="AT13" s="422"/>
      <c r="AU13" s="422"/>
      <c r="AV13" s="422"/>
      <c r="AW13" s="422"/>
      <c r="AX13" s="422"/>
      <c r="AY13" s="422"/>
      <c r="AZ13" s="422"/>
      <c r="BA13" s="422"/>
      <c r="BB13" s="423"/>
      <c r="BC13" s="425" t="s">
        <v>165</v>
      </c>
      <c r="BD13" s="425"/>
      <c r="BE13" s="425"/>
      <c r="BF13" s="426" t="s">
        <v>56</v>
      </c>
      <c r="BG13" s="426"/>
      <c r="BH13" s="427"/>
      <c r="BI13" s="421" t="s">
        <v>164</v>
      </c>
      <c r="BJ13" s="422"/>
      <c r="BK13" s="423"/>
      <c r="BL13" s="424" t="s">
        <v>55</v>
      </c>
      <c r="BM13" s="422"/>
      <c r="BN13" s="422"/>
      <c r="BO13" s="422"/>
      <c r="BP13" s="422"/>
      <c r="BQ13" s="422"/>
      <c r="BR13" s="422"/>
      <c r="BS13" s="422"/>
      <c r="BT13" s="422"/>
      <c r="BU13" s="422"/>
      <c r="BV13" s="423"/>
      <c r="BW13" s="425" t="s">
        <v>165</v>
      </c>
      <c r="BX13" s="425"/>
      <c r="BY13" s="425"/>
      <c r="BZ13" s="426" t="s">
        <v>56</v>
      </c>
      <c r="CA13" s="426"/>
      <c r="CB13" s="427"/>
      <c r="CC13" s="98"/>
      <c r="CD13" s="98"/>
      <c r="CE13" s="98"/>
      <c r="CF13" s="98"/>
      <c r="CG13" s="98"/>
      <c r="CH13" s="98"/>
      <c r="CI13" s="98"/>
      <c r="CJ13" s="98"/>
      <c r="CK13" s="98"/>
      <c r="CL13" s="98"/>
      <c r="CM13" s="98"/>
      <c r="CN13" s="98"/>
      <c r="CO13" s="98"/>
      <c r="CP13" s="98"/>
      <c r="CQ13" s="98"/>
      <c r="CR13" s="98"/>
      <c r="CS13" s="98"/>
      <c r="CT13" s="98"/>
      <c r="CU13" s="98"/>
      <c r="CV13" s="98"/>
    </row>
    <row r="14" spans="1:100" ht="12.75" customHeight="1" x14ac:dyDescent="0.2">
      <c r="A14" s="293">
        <v>353001</v>
      </c>
      <c r="B14" s="294"/>
      <c r="C14" s="295"/>
      <c r="D14" s="296" t="s">
        <v>930</v>
      </c>
      <c r="E14" s="297"/>
      <c r="F14" s="297"/>
      <c r="G14" s="297"/>
      <c r="H14" s="297"/>
      <c r="I14" s="297"/>
      <c r="J14" s="297"/>
      <c r="K14" s="297"/>
      <c r="L14" s="297"/>
      <c r="M14" s="297"/>
      <c r="N14" s="321"/>
      <c r="O14" s="298">
        <v>190</v>
      </c>
      <c r="P14" s="299"/>
      <c r="Q14" s="299"/>
      <c r="R14" s="300"/>
      <c r="S14" s="299"/>
      <c r="T14" s="301"/>
      <c r="U14" s="293">
        <v>353056</v>
      </c>
      <c r="V14" s="294"/>
      <c r="W14" s="295"/>
      <c r="X14" s="296" t="s">
        <v>931</v>
      </c>
      <c r="Y14" s="297"/>
      <c r="Z14" s="297"/>
      <c r="AA14" s="297"/>
      <c r="AB14" s="297"/>
      <c r="AC14" s="297"/>
      <c r="AD14" s="297"/>
      <c r="AE14" s="297"/>
      <c r="AF14" s="297"/>
      <c r="AG14" s="297"/>
      <c r="AH14" s="321"/>
      <c r="AI14" s="298">
        <v>570</v>
      </c>
      <c r="AJ14" s="299"/>
      <c r="AK14" s="299"/>
      <c r="AL14" s="300"/>
      <c r="AM14" s="299"/>
      <c r="AN14" s="301"/>
      <c r="AO14" s="293">
        <v>354001</v>
      </c>
      <c r="AP14" s="294"/>
      <c r="AQ14" s="295"/>
      <c r="AR14" s="296" t="s">
        <v>932</v>
      </c>
      <c r="AS14" s="297"/>
      <c r="AT14" s="297"/>
      <c r="AU14" s="297"/>
      <c r="AV14" s="297"/>
      <c r="AW14" s="297"/>
      <c r="AX14" s="297"/>
      <c r="AY14" s="297"/>
      <c r="AZ14" s="297"/>
      <c r="BA14" s="297"/>
      <c r="BB14" s="321"/>
      <c r="BC14" s="298">
        <v>400</v>
      </c>
      <c r="BD14" s="299"/>
      <c r="BE14" s="299"/>
      <c r="BF14" s="300"/>
      <c r="BG14" s="299"/>
      <c r="BH14" s="301"/>
      <c r="BI14" s="293">
        <v>354061</v>
      </c>
      <c r="BJ14" s="294"/>
      <c r="BK14" s="295"/>
      <c r="BL14" s="296" t="s">
        <v>933</v>
      </c>
      <c r="BM14" s="297"/>
      <c r="BN14" s="297"/>
      <c r="BO14" s="297"/>
      <c r="BP14" s="297"/>
      <c r="BQ14" s="297"/>
      <c r="BR14" s="297"/>
      <c r="BS14" s="297"/>
      <c r="BT14" s="297"/>
      <c r="BU14" s="297"/>
      <c r="BV14" s="321"/>
      <c r="BW14" s="298">
        <v>460</v>
      </c>
      <c r="BX14" s="299"/>
      <c r="BY14" s="299"/>
      <c r="BZ14" s="300"/>
      <c r="CA14" s="299"/>
      <c r="CB14" s="301"/>
      <c r="CC14" s="98"/>
      <c r="CD14" s="98"/>
      <c r="CE14" s="98"/>
      <c r="CF14" s="98"/>
      <c r="CG14" s="98"/>
      <c r="CH14" s="98"/>
      <c r="CI14" s="98"/>
      <c r="CJ14" s="98"/>
      <c r="CK14" s="98"/>
      <c r="CL14" s="98"/>
      <c r="CM14" s="98"/>
      <c r="CN14" s="98"/>
      <c r="CO14" s="98"/>
      <c r="CP14" s="98"/>
      <c r="CQ14" s="98"/>
      <c r="CR14" s="98"/>
      <c r="CS14" s="98"/>
      <c r="CT14" s="98"/>
      <c r="CU14" s="98"/>
      <c r="CV14" s="98"/>
    </row>
    <row r="15" spans="1:100" ht="12.75" customHeight="1" x14ac:dyDescent="0.2">
      <c r="A15" s="293">
        <v>353002</v>
      </c>
      <c r="B15" s="294"/>
      <c r="C15" s="295"/>
      <c r="D15" s="296" t="s">
        <v>934</v>
      </c>
      <c r="E15" s="297"/>
      <c r="F15" s="297"/>
      <c r="G15" s="297"/>
      <c r="H15" s="297"/>
      <c r="I15" s="297"/>
      <c r="J15" s="297"/>
      <c r="K15" s="297"/>
      <c r="L15" s="297"/>
      <c r="M15" s="297"/>
      <c r="N15" s="321"/>
      <c r="O15" s="298">
        <v>745</v>
      </c>
      <c r="P15" s="299"/>
      <c r="Q15" s="299"/>
      <c r="R15" s="300"/>
      <c r="S15" s="299"/>
      <c r="T15" s="301"/>
      <c r="U15" s="293">
        <v>353057</v>
      </c>
      <c r="V15" s="294"/>
      <c r="W15" s="295"/>
      <c r="X15" s="296" t="s">
        <v>935</v>
      </c>
      <c r="Y15" s="297"/>
      <c r="Z15" s="297"/>
      <c r="AA15" s="297"/>
      <c r="AB15" s="297"/>
      <c r="AC15" s="297"/>
      <c r="AD15" s="297"/>
      <c r="AE15" s="297"/>
      <c r="AF15" s="297"/>
      <c r="AG15" s="297"/>
      <c r="AH15" s="321"/>
      <c r="AI15" s="298">
        <v>320</v>
      </c>
      <c r="AJ15" s="299"/>
      <c r="AK15" s="299"/>
      <c r="AL15" s="300"/>
      <c r="AM15" s="299"/>
      <c r="AN15" s="301"/>
      <c r="AO15" s="293">
        <v>354002</v>
      </c>
      <c r="AP15" s="294"/>
      <c r="AQ15" s="295"/>
      <c r="AR15" s="296" t="s">
        <v>936</v>
      </c>
      <c r="AS15" s="297"/>
      <c r="AT15" s="297"/>
      <c r="AU15" s="297"/>
      <c r="AV15" s="297"/>
      <c r="AW15" s="297"/>
      <c r="AX15" s="297"/>
      <c r="AY15" s="297"/>
      <c r="AZ15" s="297"/>
      <c r="BA15" s="297"/>
      <c r="BB15" s="321"/>
      <c r="BC15" s="298">
        <v>450</v>
      </c>
      <c r="BD15" s="299"/>
      <c r="BE15" s="299"/>
      <c r="BF15" s="300"/>
      <c r="BG15" s="299"/>
      <c r="BH15" s="301"/>
      <c r="BI15" s="293">
        <v>354062</v>
      </c>
      <c r="BJ15" s="294"/>
      <c r="BK15" s="295"/>
      <c r="BL15" s="296" t="s">
        <v>937</v>
      </c>
      <c r="BM15" s="297"/>
      <c r="BN15" s="297"/>
      <c r="BO15" s="297"/>
      <c r="BP15" s="297"/>
      <c r="BQ15" s="297"/>
      <c r="BR15" s="297"/>
      <c r="BS15" s="297"/>
      <c r="BT15" s="297"/>
      <c r="BU15" s="297"/>
      <c r="BV15" s="321"/>
      <c r="BW15" s="298">
        <v>200</v>
      </c>
      <c r="BX15" s="299"/>
      <c r="BY15" s="299"/>
      <c r="BZ15" s="300"/>
      <c r="CA15" s="299"/>
      <c r="CB15" s="301"/>
      <c r="CC15" s="98"/>
      <c r="CD15" s="98"/>
      <c r="CE15" s="98"/>
      <c r="CF15" s="98"/>
      <c r="CG15" s="98"/>
      <c r="CH15" s="98"/>
      <c r="CI15" s="98"/>
      <c r="CJ15" s="98"/>
      <c r="CK15" s="98"/>
      <c r="CL15" s="98"/>
      <c r="CM15" s="98"/>
      <c r="CN15" s="98"/>
      <c r="CO15" s="98"/>
      <c r="CP15" s="98"/>
      <c r="CQ15" s="98"/>
      <c r="CR15" s="98"/>
      <c r="CS15" s="98"/>
      <c r="CT15" s="98"/>
      <c r="CU15" s="98"/>
      <c r="CV15" s="98"/>
    </row>
    <row r="16" spans="1:100" ht="12.75" customHeight="1" x14ac:dyDescent="0.2">
      <c r="A16" s="293">
        <v>353003</v>
      </c>
      <c r="B16" s="294"/>
      <c r="C16" s="295"/>
      <c r="D16" s="296" t="s">
        <v>938</v>
      </c>
      <c r="E16" s="297"/>
      <c r="F16" s="297"/>
      <c r="G16" s="297"/>
      <c r="H16" s="297"/>
      <c r="I16" s="297"/>
      <c r="J16" s="297"/>
      <c r="K16" s="297"/>
      <c r="L16" s="297"/>
      <c r="M16" s="297"/>
      <c r="N16" s="321"/>
      <c r="O16" s="298">
        <v>375</v>
      </c>
      <c r="P16" s="299"/>
      <c r="Q16" s="299"/>
      <c r="R16" s="300"/>
      <c r="S16" s="299"/>
      <c r="T16" s="301"/>
      <c r="U16" s="293">
        <v>353059</v>
      </c>
      <c r="V16" s="294"/>
      <c r="W16" s="295"/>
      <c r="X16" s="296" t="s">
        <v>2341</v>
      </c>
      <c r="Y16" s="297"/>
      <c r="Z16" s="297"/>
      <c r="AA16" s="297"/>
      <c r="AB16" s="297"/>
      <c r="AC16" s="297"/>
      <c r="AD16" s="297"/>
      <c r="AE16" s="297"/>
      <c r="AF16" s="297"/>
      <c r="AG16" s="297"/>
      <c r="AH16" s="321"/>
      <c r="AI16" s="298">
        <v>170</v>
      </c>
      <c r="AJ16" s="299"/>
      <c r="AK16" s="299"/>
      <c r="AL16" s="300"/>
      <c r="AM16" s="299"/>
      <c r="AN16" s="301"/>
      <c r="AO16" s="293">
        <v>354003</v>
      </c>
      <c r="AP16" s="294"/>
      <c r="AQ16" s="295"/>
      <c r="AR16" s="296" t="s">
        <v>939</v>
      </c>
      <c r="AS16" s="297"/>
      <c r="AT16" s="297"/>
      <c r="AU16" s="297"/>
      <c r="AV16" s="297"/>
      <c r="AW16" s="297"/>
      <c r="AX16" s="297"/>
      <c r="AY16" s="297"/>
      <c r="AZ16" s="297"/>
      <c r="BA16" s="297"/>
      <c r="BB16" s="321"/>
      <c r="BC16" s="298">
        <v>640</v>
      </c>
      <c r="BD16" s="299"/>
      <c r="BE16" s="299"/>
      <c r="BF16" s="300"/>
      <c r="BG16" s="299"/>
      <c r="BH16" s="301"/>
      <c r="BI16" s="293">
        <v>354063</v>
      </c>
      <c r="BJ16" s="294"/>
      <c r="BK16" s="295"/>
      <c r="BL16" s="296" t="s">
        <v>940</v>
      </c>
      <c r="BM16" s="297"/>
      <c r="BN16" s="297"/>
      <c r="BO16" s="297"/>
      <c r="BP16" s="297"/>
      <c r="BQ16" s="297"/>
      <c r="BR16" s="297"/>
      <c r="BS16" s="297"/>
      <c r="BT16" s="297"/>
      <c r="BU16" s="297"/>
      <c r="BV16" s="321"/>
      <c r="BW16" s="298">
        <v>240</v>
      </c>
      <c r="BX16" s="299"/>
      <c r="BY16" s="299"/>
      <c r="BZ16" s="300"/>
      <c r="CA16" s="299"/>
      <c r="CB16" s="301"/>
      <c r="CC16" s="98"/>
      <c r="CD16" s="98"/>
      <c r="CE16" s="98"/>
      <c r="CF16" s="98"/>
      <c r="CG16" s="98"/>
      <c r="CH16" s="98"/>
      <c r="CI16" s="98"/>
      <c r="CJ16" s="98"/>
      <c r="CK16" s="98"/>
      <c r="CL16" s="98"/>
      <c r="CM16" s="98"/>
      <c r="CN16" s="98"/>
      <c r="CO16" s="98"/>
      <c r="CP16" s="98"/>
      <c r="CQ16" s="98"/>
      <c r="CR16" s="98"/>
      <c r="CS16" s="98"/>
      <c r="CT16" s="98"/>
      <c r="CU16" s="98"/>
      <c r="CV16" s="98"/>
    </row>
    <row r="17" spans="1:100" ht="12.75" customHeight="1" x14ac:dyDescent="0.2">
      <c r="A17" s="293">
        <v>353004</v>
      </c>
      <c r="B17" s="294"/>
      <c r="C17" s="295"/>
      <c r="D17" s="296" t="s">
        <v>941</v>
      </c>
      <c r="E17" s="297"/>
      <c r="F17" s="297"/>
      <c r="G17" s="297"/>
      <c r="H17" s="297"/>
      <c r="I17" s="297"/>
      <c r="J17" s="297"/>
      <c r="K17" s="297"/>
      <c r="L17" s="297"/>
      <c r="M17" s="297"/>
      <c r="N17" s="321"/>
      <c r="O17" s="298">
        <v>265</v>
      </c>
      <c r="P17" s="299"/>
      <c r="Q17" s="299"/>
      <c r="R17" s="300"/>
      <c r="S17" s="299"/>
      <c r="T17" s="301"/>
      <c r="U17" s="376" t="s">
        <v>945</v>
      </c>
      <c r="V17" s="377"/>
      <c r="W17" s="377"/>
      <c r="X17" s="377"/>
      <c r="Y17" s="377"/>
      <c r="Z17" s="377"/>
      <c r="AA17" s="377"/>
      <c r="AB17" s="377"/>
      <c r="AC17" s="377"/>
      <c r="AD17" s="377"/>
      <c r="AE17" s="377"/>
      <c r="AF17" s="377"/>
      <c r="AG17" s="377"/>
      <c r="AH17" s="378"/>
      <c r="AI17" s="356">
        <f>SUM(AI14:AI16)</f>
        <v>1060</v>
      </c>
      <c r="AJ17" s="357"/>
      <c r="AK17" s="358"/>
      <c r="AL17" s="359" t="str">
        <f>IF(COUNTA(AL14:AL16)=0,"",SUMIF(AL14:AL16,"●",AI14:AI16)+SUM(AL14:AL16))</f>
        <v/>
      </c>
      <c r="AM17" s="357"/>
      <c r="AN17" s="358"/>
      <c r="AO17" s="293">
        <v>354004</v>
      </c>
      <c r="AP17" s="294"/>
      <c r="AQ17" s="295"/>
      <c r="AR17" s="296" t="s">
        <v>942</v>
      </c>
      <c r="AS17" s="297"/>
      <c r="AT17" s="297"/>
      <c r="AU17" s="297"/>
      <c r="AV17" s="297"/>
      <c r="AW17" s="297"/>
      <c r="AX17" s="297"/>
      <c r="AY17" s="297"/>
      <c r="AZ17" s="297"/>
      <c r="BA17" s="297"/>
      <c r="BB17" s="321"/>
      <c r="BC17" s="298">
        <v>400</v>
      </c>
      <c r="BD17" s="299"/>
      <c r="BE17" s="299"/>
      <c r="BF17" s="300"/>
      <c r="BG17" s="299"/>
      <c r="BH17" s="301"/>
      <c r="BI17" s="293">
        <v>354064</v>
      </c>
      <c r="BJ17" s="294"/>
      <c r="BK17" s="295"/>
      <c r="BL17" s="296" t="s">
        <v>943</v>
      </c>
      <c r="BM17" s="297"/>
      <c r="BN17" s="297"/>
      <c r="BO17" s="297"/>
      <c r="BP17" s="297"/>
      <c r="BQ17" s="297"/>
      <c r="BR17" s="297"/>
      <c r="BS17" s="297"/>
      <c r="BT17" s="297"/>
      <c r="BU17" s="297"/>
      <c r="BV17" s="321"/>
      <c r="BW17" s="298">
        <v>240</v>
      </c>
      <c r="BX17" s="299"/>
      <c r="BY17" s="299"/>
      <c r="BZ17" s="300"/>
      <c r="CA17" s="299"/>
      <c r="CB17" s="301"/>
      <c r="CC17" s="98"/>
      <c r="CD17" s="98"/>
      <c r="CE17" s="98"/>
      <c r="CF17" s="98"/>
      <c r="CG17" s="98"/>
      <c r="CH17" s="98"/>
      <c r="CI17" s="98"/>
      <c r="CJ17" s="98"/>
      <c r="CK17" s="98"/>
      <c r="CL17" s="98"/>
      <c r="CM17" s="98"/>
      <c r="CN17" s="98"/>
      <c r="CO17" s="98"/>
      <c r="CP17" s="98"/>
      <c r="CQ17" s="98"/>
      <c r="CR17" s="98"/>
      <c r="CS17" s="98"/>
      <c r="CT17" s="98"/>
      <c r="CU17" s="98"/>
      <c r="CV17" s="98"/>
    </row>
    <row r="18" spans="1:100" ht="12.75" customHeight="1" x14ac:dyDescent="0.2">
      <c r="A18" s="293">
        <v>353005</v>
      </c>
      <c r="B18" s="294"/>
      <c r="C18" s="295"/>
      <c r="D18" s="296" t="s">
        <v>944</v>
      </c>
      <c r="E18" s="297"/>
      <c r="F18" s="297"/>
      <c r="G18" s="297"/>
      <c r="H18" s="297"/>
      <c r="I18" s="297"/>
      <c r="J18" s="297"/>
      <c r="K18" s="297"/>
      <c r="L18" s="297"/>
      <c r="M18" s="297"/>
      <c r="N18" s="321"/>
      <c r="O18" s="298">
        <v>280</v>
      </c>
      <c r="P18" s="299"/>
      <c r="Q18" s="299"/>
      <c r="R18" s="300"/>
      <c r="S18" s="299"/>
      <c r="T18" s="301"/>
      <c r="U18" s="293">
        <v>353062</v>
      </c>
      <c r="V18" s="294"/>
      <c r="W18" s="295"/>
      <c r="X18" s="296" t="s">
        <v>948</v>
      </c>
      <c r="Y18" s="297"/>
      <c r="Z18" s="297"/>
      <c r="AA18" s="297"/>
      <c r="AB18" s="297"/>
      <c r="AC18" s="297"/>
      <c r="AD18" s="297"/>
      <c r="AE18" s="297"/>
      <c r="AF18" s="297"/>
      <c r="AG18" s="297"/>
      <c r="AH18" s="321"/>
      <c r="AI18" s="298">
        <v>40</v>
      </c>
      <c r="AJ18" s="299"/>
      <c r="AK18" s="299"/>
      <c r="AL18" s="300"/>
      <c r="AM18" s="299"/>
      <c r="AN18" s="301"/>
      <c r="AO18" s="293">
        <v>354005</v>
      </c>
      <c r="AP18" s="294"/>
      <c r="AQ18" s="295"/>
      <c r="AR18" s="296" t="s">
        <v>2294</v>
      </c>
      <c r="AS18" s="297"/>
      <c r="AT18" s="297"/>
      <c r="AU18" s="297"/>
      <c r="AV18" s="297"/>
      <c r="AW18" s="297"/>
      <c r="AX18" s="297"/>
      <c r="AY18" s="297"/>
      <c r="AZ18" s="297"/>
      <c r="BA18" s="297"/>
      <c r="BB18" s="321"/>
      <c r="BC18" s="298">
        <v>240</v>
      </c>
      <c r="BD18" s="299"/>
      <c r="BE18" s="299"/>
      <c r="BF18" s="300"/>
      <c r="BG18" s="299"/>
      <c r="BH18" s="301"/>
      <c r="BI18" s="293">
        <v>354065</v>
      </c>
      <c r="BJ18" s="294"/>
      <c r="BK18" s="295"/>
      <c r="BL18" s="296" t="s">
        <v>946</v>
      </c>
      <c r="BM18" s="297"/>
      <c r="BN18" s="297"/>
      <c r="BO18" s="297"/>
      <c r="BP18" s="297"/>
      <c r="BQ18" s="297"/>
      <c r="BR18" s="297"/>
      <c r="BS18" s="297"/>
      <c r="BT18" s="297"/>
      <c r="BU18" s="297"/>
      <c r="BV18" s="321"/>
      <c r="BW18" s="298">
        <v>350</v>
      </c>
      <c r="BX18" s="299"/>
      <c r="BY18" s="301"/>
      <c r="BZ18" s="300"/>
      <c r="CA18" s="299"/>
      <c r="CB18" s="301"/>
      <c r="CC18" s="98"/>
      <c r="CD18" s="98"/>
      <c r="CE18" s="98"/>
      <c r="CF18" s="98"/>
      <c r="CG18" s="98"/>
      <c r="CH18" s="98"/>
      <c r="CI18" s="98"/>
      <c r="CJ18" s="98"/>
      <c r="CK18" s="98"/>
      <c r="CL18" s="98"/>
      <c r="CM18" s="98"/>
      <c r="CN18" s="98"/>
      <c r="CO18" s="98"/>
      <c r="CP18" s="98"/>
      <c r="CQ18" s="98"/>
      <c r="CR18" s="98"/>
      <c r="CS18" s="98"/>
      <c r="CT18" s="98"/>
      <c r="CU18" s="98"/>
      <c r="CV18" s="98"/>
    </row>
    <row r="19" spans="1:100" ht="12.75" customHeight="1" x14ac:dyDescent="0.2">
      <c r="A19" s="376" t="s">
        <v>947</v>
      </c>
      <c r="B19" s="377"/>
      <c r="C19" s="377"/>
      <c r="D19" s="377"/>
      <c r="E19" s="377"/>
      <c r="F19" s="377"/>
      <c r="G19" s="377"/>
      <c r="H19" s="377"/>
      <c r="I19" s="377"/>
      <c r="J19" s="377"/>
      <c r="K19" s="377"/>
      <c r="L19" s="377"/>
      <c r="M19" s="377"/>
      <c r="N19" s="378"/>
      <c r="O19" s="356">
        <f>SUM(O14:O18)</f>
        <v>1855</v>
      </c>
      <c r="P19" s="357"/>
      <c r="Q19" s="358"/>
      <c r="R19" s="359" t="str">
        <f>IF(COUNTA(R14:R18)=0,"",SUMIF(R14:R18,"●",O14:O18)+SUM(R14:R18))</f>
        <v/>
      </c>
      <c r="S19" s="357"/>
      <c r="T19" s="358"/>
      <c r="U19" s="293">
        <v>353063</v>
      </c>
      <c r="V19" s="294"/>
      <c r="W19" s="295"/>
      <c r="X19" s="296" t="s">
        <v>951</v>
      </c>
      <c r="Y19" s="297"/>
      <c r="Z19" s="297"/>
      <c r="AA19" s="297"/>
      <c r="AB19" s="297"/>
      <c r="AC19" s="297"/>
      <c r="AD19" s="297"/>
      <c r="AE19" s="297"/>
      <c r="AF19" s="297"/>
      <c r="AG19" s="297"/>
      <c r="AH19" s="321"/>
      <c r="AI19" s="298">
        <v>400</v>
      </c>
      <c r="AJ19" s="299"/>
      <c r="AK19" s="299"/>
      <c r="AL19" s="300"/>
      <c r="AM19" s="299"/>
      <c r="AN19" s="301"/>
      <c r="AO19" s="376" t="s">
        <v>2324</v>
      </c>
      <c r="AP19" s="377"/>
      <c r="AQ19" s="377"/>
      <c r="AR19" s="377"/>
      <c r="AS19" s="377"/>
      <c r="AT19" s="377"/>
      <c r="AU19" s="377"/>
      <c r="AV19" s="377"/>
      <c r="AW19" s="377"/>
      <c r="AX19" s="377"/>
      <c r="AY19" s="377"/>
      <c r="AZ19" s="377"/>
      <c r="BA19" s="377"/>
      <c r="BB19" s="378"/>
      <c r="BC19" s="356">
        <f>SUM(BC14:BC18)</f>
        <v>2130</v>
      </c>
      <c r="BD19" s="357"/>
      <c r="BE19" s="358"/>
      <c r="BF19" s="359" t="str">
        <f>IF(COUNTA(BF14:BF18)=0,"",SUMIF(BF14:BF18,"●",BC14:BC18)+SUM(BF14:BF18))</f>
        <v/>
      </c>
      <c r="BG19" s="357"/>
      <c r="BH19" s="358"/>
      <c r="BI19" s="293">
        <v>354066</v>
      </c>
      <c r="BJ19" s="294"/>
      <c r="BK19" s="295"/>
      <c r="BL19" s="296" t="s">
        <v>949</v>
      </c>
      <c r="BM19" s="297"/>
      <c r="BN19" s="297"/>
      <c r="BO19" s="297"/>
      <c r="BP19" s="297"/>
      <c r="BQ19" s="297"/>
      <c r="BR19" s="297"/>
      <c r="BS19" s="297"/>
      <c r="BT19" s="297"/>
      <c r="BU19" s="297"/>
      <c r="BV19" s="321"/>
      <c r="BW19" s="298">
        <v>740</v>
      </c>
      <c r="BX19" s="299"/>
      <c r="BY19" s="299"/>
      <c r="BZ19" s="300"/>
      <c r="CA19" s="299"/>
      <c r="CB19" s="301"/>
      <c r="CC19" s="98"/>
      <c r="CD19" s="98"/>
      <c r="CE19" s="98"/>
      <c r="CF19" s="98"/>
      <c r="CG19" s="98"/>
      <c r="CH19" s="98"/>
      <c r="CI19" s="98"/>
      <c r="CJ19" s="98"/>
      <c r="CK19" s="98"/>
      <c r="CL19" s="98"/>
      <c r="CM19" s="98"/>
      <c r="CN19" s="98"/>
      <c r="CO19" s="98"/>
      <c r="CP19" s="98"/>
      <c r="CQ19" s="98"/>
      <c r="CR19" s="98"/>
      <c r="CS19" s="98"/>
      <c r="CT19" s="98"/>
      <c r="CU19" s="98"/>
      <c r="CV19" s="98"/>
    </row>
    <row r="20" spans="1:100" ht="12.75" customHeight="1" x14ac:dyDescent="0.2">
      <c r="A20" s="293">
        <v>353006</v>
      </c>
      <c r="B20" s="294"/>
      <c r="C20" s="295"/>
      <c r="D20" s="296" t="s">
        <v>950</v>
      </c>
      <c r="E20" s="297"/>
      <c r="F20" s="297"/>
      <c r="G20" s="297"/>
      <c r="H20" s="297"/>
      <c r="I20" s="297"/>
      <c r="J20" s="297"/>
      <c r="K20" s="297"/>
      <c r="L20" s="297"/>
      <c r="M20" s="297"/>
      <c r="N20" s="321"/>
      <c r="O20" s="298">
        <v>1000</v>
      </c>
      <c r="P20" s="299"/>
      <c r="Q20" s="299"/>
      <c r="R20" s="300"/>
      <c r="S20" s="299"/>
      <c r="T20" s="301"/>
      <c r="U20" s="293">
        <v>353064</v>
      </c>
      <c r="V20" s="294"/>
      <c r="W20" s="295"/>
      <c r="X20" s="296" t="s">
        <v>954</v>
      </c>
      <c r="Y20" s="297"/>
      <c r="Z20" s="297"/>
      <c r="AA20" s="297"/>
      <c r="AB20" s="297"/>
      <c r="AC20" s="297"/>
      <c r="AD20" s="297"/>
      <c r="AE20" s="297"/>
      <c r="AF20" s="297"/>
      <c r="AG20" s="297"/>
      <c r="AH20" s="321"/>
      <c r="AI20" s="298">
        <v>650</v>
      </c>
      <c r="AJ20" s="299"/>
      <c r="AK20" s="299"/>
      <c r="AL20" s="300"/>
      <c r="AM20" s="299"/>
      <c r="AN20" s="301"/>
      <c r="AO20" s="293">
        <v>354007</v>
      </c>
      <c r="AP20" s="294"/>
      <c r="AQ20" s="295"/>
      <c r="AR20" s="296" t="s">
        <v>955</v>
      </c>
      <c r="AS20" s="297"/>
      <c r="AT20" s="297"/>
      <c r="AU20" s="297"/>
      <c r="AV20" s="297"/>
      <c r="AW20" s="297"/>
      <c r="AX20" s="297"/>
      <c r="AY20" s="297"/>
      <c r="AZ20" s="297"/>
      <c r="BA20" s="297"/>
      <c r="BB20" s="321"/>
      <c r="BC20" s="298">
        <v>510</v>
      </c>
      <c r="BD20" s="299"/>
      <c r="BE20" s="299"/>
      <c r="BF20" s="300"/>
      <c r="BG20" s="299"/>
      <c r="BH20" s="301"/>
      <c r="BI20" s="293">
        <v>354067</v>
      </c>
      <c r="BJ20" s="294"/>
      <c r="BK20" s="295"/>
      <c r="BL20" s="296" t="s">
        <v>952</v>
      </c>
      <c r="BM20" s="297"/>
      <c r="BN20" s="297"/>
      <c r="BO20" s="297"/>
      <c r="BP20" s="297"/>
      <c r="BQ20" s="297"/>
      <c r="BR20" s="297"/>
      <c r="BS20" s="297"/>
      <c r="BT20" s="297"/>
      <c r="BU20" s="297"/>
      <c r="BV20" s="321"/>
      <c r="BW20" s="298">
        <v>13</v>
      </c>
      <c r="BX20" s="299"/>
      <c r="BY20" s="299"/>
      <c r="BZ20" s="300"/>
      <c r="CA20" s="299"/>
      <c r="CB20" s="301"/>
      <c r="CC20" s="98"/>
      <c r="CD20" s="98"/>
      <c r="CE20" s="98"/>
      <c r="CF20" s="98"/>
      <c r="CG20" s="98"/>
      <c r="CH20" s="98"/>
      <c r="CI20" s="98"/>
      <c r="CJ20" s="98"/>
      <c r="CK20" s="98"/>
      <c r="CL20" s="98"/>
      <c r="CM20" s="98"/>
      <c r="CN20" s="98"/>
      <c r="CO20" s="98"/>
      <c r="CP20" s="98"/>
      <c r="CQ20" s="98"/>
      <c r="CR20" s="98"/>
      <c r="CS20" s="98"/>
      <c r="CT20" s="98"/>
      <c r="CU20" s="98"/>
      <c r="CV20" s="98"/>
    </row>
    <row r="21" spans="1:100" ht="12.75" customHeight="1" x14ac:dyDescent="0.2">
      <c r="A21" s="293">
        <v>353007</v>
      </c>
      <c r="B21" s="294"/>
      <c r="C21" s="295"/>
      <c r="D21" s="296" t="s">
        <v>953</v>
      </c>
      <c r="E21" s="297"/>
      <c r="F21" s="297"/>
      <c r="G21" s="297"/>
      <c r="H21" s="297"/>
      <c r="I21" s="297"/>
      <c r="J21" s="297"/>
      <c r="K21" s="297"/>
      <c r="L21" s="297"/>
      <c r="M21" s="297"/>
      <c r="N21" s="321"/>
      <c r="O21" s="298">
        <v>300</v>
      </c>
      <c r="P21" s="299"/>
      <c r="Q21" s="299"/>
      <c r="R21" s="300"/>
      <c r="S21" s="299"/>
      <c r="T21" s="301"/>
      <c r="U21" s="293">
        <v>353065</v>
      </c>
      <c r="V21" s="294"/>
      <c r="W21" s="295"/>
      <c r="X21" s="296" t="s">
        <v>958</v>
      </c>
      <c r="Y21" s="297"/>
      <c r="Z21" s="297"/>
      <c r="AA21" s="297"/>
      <c r="AB21" s="297"/>
      <c r="AC21" s="297"/>
      <c r="AD21" s="297"/>
      <c r="AE21" s="297"/>
      <c r="AF21" s="297"/>
      <c r="AG21" s="297"/>
      <c r="AH21" s="321"/>
      <c r="AI21" s="298">
        <v>330</v>
      </c>
      <c r="AJ21" s="299"/>
      <c r="AK21" s="299"/>
      <c r="AL21" s="300"/>
      <c r="AM21" s="299"/>
      <c r="AN21" s="301"/>
      <c r="AO21" s="293">
        <v>354008</v>
      </c>
      <c r="AP21" s="294"/>
      <c r="AQ21" s="295"/>
      <c r="AR21" s="296" t="s">
        <v>959</v>
      </c>
      <c r="AS21" s="297"/>
      <c r="AT21" s="297"/>
      <c r="AU21" s="297"/>
      <c r="AV21" s="297"/>
      <c r="AW21" s="297"/>
      <c r="AX21" s="297"/>
      <c r="AY21" s="297"/>
      <c r="AZ21" s="297"/>
      <c r="BA21" s="297"/>
      <c r="BB21" s="321"/>
      <c r="BC21" s="298">
        <v>432</v>
      </c>
      <c r="BD21" s="299"/>
      <c r="BE21" s="299"/>
      <c r="BF21" s="300"/>
      <c r="BG21" s="299"/>
      <c r="BH21" s="301"/>
      <c r="BI21" s="293">
        <v>354068</v>
      </c>
      <c r="BJ21" s="294"/>
      <c r="BK21" s="295"/>
      <c r="BL21" s="296" t="s">
        <v>956</v>
      </c>
      <c r="BM21" s="297"/>
      <c r="BN21" s="297"/>
      <c r="BO21" s="297"/>
      <c r="BP21" s="297"/>
      <c r="BQ21" s="297"/>
      <c r="BR21" s="297"/>
      <c r="BS21" s="297"/>
      <c r="BT21" s="297"/>
      <c r="BU21" s="297"/>
      <c r="BV21" s="321"/>
      <c r="BW21" s="298">
        <v>270</v>
      </c>
      <c r="BX21" s="299"/>
      <c r="BY21" s="299"/>
      <c r="BZ21" s="300"/>
      <c r="CA21" s="299"/>
      <c r="CB21" s="301"/>
      <c r="CC21" s="98"/>
      <c r="CD21" s="98"/>
      <c r="CE21" s="98"/>
      <c r="CF21" s="98"/>
      <c r="CG21" s="98"/>
      <c r="CH21" s="98"/>
      <c r="CI21" s="98"/>
      <c r="CJ21" s="98"/>
      <c r="CK21" s="98"/>
      <c r="CL21" s="98"/>
      <c r="CM21" s="98"/>
      <c r="CN21" s="98"/>
      <c r="CO21" s="98"/>
      <c r="CP21" s="98"/>
      <c r="CQ21" s="98"/>
      <c r="CR21" s="98"/>
      <c r="CS21" s="98"/>
      <c r="CT21" s="98"/>
      <c r="CU21" s="98"/>
      <c r="CV21" s="98"/>
    </row>
    <row r="22" spans="1:100" ht="12.75" customHeight="1" x14ac:dyDescent="0.2">
      <c r="A22" s="293">
        <v>353009</v>
      </c>
      <c r="B22" s="294"/>
      <c r="C22" s="295"/>
      <c r="D22" s="296" t="s">
        <v>957</v>
      </c>
      <c r="E22" s="297"/>
      <c r="F22" s="297"/>
      <c r="G22" s="297"/>
      <c r="H22" s="297"/>
      <c r="I22" s="297"/>
      <c r="J22" s="297"/>
      <c r="K22" s="297"/>
      <c r="L22" s="297"/>
      <c r="M22" s="297"/>
      <c r="N22" s="321"/>
      <c r="O22" s="298">
        <v>400</v>
      </c>
      <c r="P22" s="299"/>
      <c r="Q22" s="299"/>
      <c r="R22" s="300"/>
      <c r="S22" s="299"/>
      <c r="T22" s="301"/>
      <c r="U22" s="293">
        <v>353066</v>
      </c>
      <c r="V22" s="294"/>
      <c r="W22" s="295"/>
      <c r="X22" s="296" t="s">
        <v>962</v>
      </c>
      <c r="Y22" s="297"/>
      <c r="Z22" s="297"/>
      <c r="AA22" s="297"/>
      <c r="AB22" s="297"/>
      <c r="AC22" s="297"/>
      <c r="AD22" s="297"/>
      <c r="AE22" s="297"/>
      <c r="AF22" s="297"/>
      <c r="AG22" s="297"/>
      <c r="AH22" s="321"/>
      <c r="AI22" s="298">
        <v>870</v>
      </c>
      <c r="AJ22" s="299"/>
      <c r="AK22" s="299"/>
      <c r="AL22" s="300"/>
      <c r="AM22" s="299"/>
      <c r="AN22" s="301"/>
      <c r="AO22" s="293">
        <v>354009</v>
      </c>
      <c r="AP22" s="294"/>
      <c r="AQ22" s="295"/>
      <c r="AR22" s="296" t="s">
        <v>963</v>
      </c>
      <c r="AS22" s="297"/>
      <c r="AT22" s="297"/>
      <c r="AU22" s="297"/>
      <c r="AV22" s="297"/>
      <c r="AW22" s="297"/>
      <c r="AX22" s="297"/>
      <c r="AY22" s="297"/>
      <c r="AZ22" s="297"/>
      <c r="BA22" s="297"/>
      <c r="BB22" s="321"/>
      <c r="BC22" s="298">
        <v>520</v>
      </c>
      <c r="BD22" s="299"/>
      <c r="BE22" s="299"/>
      <c r="BF22" s="300"/>
      <c r="BG22" s="299"/>
      <c r="BH22" s="301"/>
      <c r="BI22" s="293">
        <v>354069</v>
      </c>
      <c r="BJ22" s="294"/>
      <c r="BK22" s="295"/>
      <c r="BL22" s="296" t="s">
        <v>960</v>
      </c>
      <c r="BM22" s="297"/>
      <c r="BN22" s="297"/>
      <c r="BO22" s="297"/>
      <c r="BP22" s="297"/>
      <c r="BQ22" s="297"/>
      <c r="BR22" s="297"/>
      <c r="BS22" s="297"/>
      <c r="BT22" s="297"/>
      <c r="BU22" s="297"/>
      <c r="BV22" s="321"/>
      <c r="BW22" s="298">
        <v>800</v>
      </c>
      <c r="BX22" s="299"/>
      <c r="BY22" s="299"/>
      <c r="BZ22" s="300"/>
      <c r="CA22" s="299"/>
      <c r="CB22" s="301"/>
      <c r="CC22" s="98"/>
      <c r="CD22" s="98"/>
      <c r="CE22" s="98"/>
      <c r="CF22" s="98"/>
      <c r="CG22" s="98"/>
      <c r="CH22" s="98"/>
      <c r="CI22" s="98"/>
      <c r="CJ22" s="98"/>
      <c r="CK22" s="98"/>
      <c r="CL22" s="98"/>
      <c r="CM22" s="98"/>
      <c r="CN22" s="98"/>
      <c r="CO22" s="98"/>
      <c r="CP22" s="98"/>
      <c r="CQ22" s="98"/>
      <c r="CR22" s="98"/>
      <c r="CS22" s="98"/>
      <c r="CT22" s="98"/>
      <c r="CU22" s="98"/>
      <c r="CV22" s="98"/>
    </row>
    <row r="23" spans="1:100" ht="12.75" customHeight="1" x14ac:dyDescent="0.2">
      <c r="A23" s="293">
        <v>353010</v>
      </c>
      <c r="B23" s="294"/>
      <c r="C23" s="295"/>
      <c r="D23" s="296" t="s">
        <v>961</v>
      </c>
      <c r="E23" s="297"/>
      <c r="F23" s="297"/>
      <c r="G23" s="297"/>
      <c r="H23" s="297"/>
      <c r="I23" s="297"/>
      <c r="J23" s="297"/>
      <c r="K23" s="297"/>
      <c r="L23" s="297"/>
      <c r="M23" s="297"/>
      <c r="N23" s="321"/>
      <c r="O23" s="298">
        <v>470</v>
      </c>
      <c r="P23" s="299"/>
      <c r="Q23" s="299"/>
      <c r="R23" s="300"/>
      <c r="S23" s="299"/>
      <c r="T23" s="301"/>
      <c r="U23" s="293">
        <v>353068</v>
      </c>
      <c r="V23" s="294"/>
      <c r="W23" s="295"/>
      <c r="X23" s="296" t="s">
        <v>966</v>
      </c>
      <c r="Y23" s="297"/>
      <c r="Z23" s="297"/>
      <c r="AA23" s="297"/>
      <c r="AB23" s="297"/>
      <c r="AC23" s="297"/>
      <c r="AD23" s="297"/>
      <c r="AE23" s="297"/>
      <c r="AF23" s="297"/>
      <c r="AG23" s="297"/>
      <c r="AH23" s="321"/>
      <c r="AI23" s="298">
        <v>480</v>
      </c>
      <c r="AJ23" s="299"/>
      <c r="AK23" s="299"/>
      <c r="AL23" s="300"/>
      <c r="AM23" s="299"/>
      <c r="AN23" s="301"/>
      <c r="AO23" s="293">
        <v>354010</v>
      </c>
      <c r="AP23" s="294"/>
      <c r="AQ23" s="295"/>
      <c r="AR23" s="296" t="s">
        <v>967</v>
      </c>
      <c r="AS23" s="297"/>
      <c r="AT23" s="297"/>
      <c r="AU23" s="297"/>
      <c r="AV23" s="297"/>
      <c r="AW23" s="297"/>
      <c r="AX23" s="297"/>
      <c r="AY23" s="297"/>
      <c r="AZ23" s="297"/>
      <c r="BA23" s="297"/>
      <c r="BB23" s="321"/>
      <c r="BC23" s="298">
        <v>625</v>
      </c>
      <c r="BD23" s="299"/>
      <c r="BE23" s="299"/>
      <c r="BF23" s="300"/>
      <c r="BG23" s="299"/>
      <c r="BH23" s="301"/>
      <c r="BI23" s="293">
        <v>354070</v>
      </c>
      <c r="BJ23" s="294"/>
      <c r="BK23" s="295"/>
      <c r="BL23" s="296" t="s">
        <v>964</v>
      </c>
      <c r="BM23" s="297"/>
      <c r="BN23" s="297"/>
      <c r="BO23" s="297"/>
      <c r="BP23" s="297"/>
      <c r="BQ23" s="297"/>
      <c r="BR23" s="297"/>
      <c r="BS23" s="297"/>
      <c r="BT23" s="297"/>
      <c r="BU23" s="297"/>
      <c r="BV23" s="321"/>
      <c r="BW23" s="298">
        <v>890</v>
      </c>
      <c r="BX23" s="299"/>
      <c r="BY23" s="299"/>
      <c r="BZ23" s="300"/>
      <c r="CA23" s="299"/>
      <c r="CB23" s="301"/>
      <c r="CC23" s="98"/>
      <c r="CD23" s="98"/>
      <c r="CE23" s="98"/>
      <c r="CF23" s="98"/>
      <c r="CG23" s="98"/>
      <c r="CH23" s="98"/>
      <c r="CI23" s="98"/>
      <c r="CJ23" s="98"/>
      <c r="CK23" s="98"/>
      <c r="CL23" s="98"/>
      <c r="CM23" s="98"/>
      <c r="CN23" s="98"/>
      <c r="CO23" s="98"/>
      <c r="CP23" s="98"/>
      <c r="CQ23" s="98"/>
      <c r="CR23" s="98"/>
      <c r="CS23" s="98"/>
      <c r="CT23" s="98"/>
      <c r="CU23" s="98"/>
      <c r="CV23" s="98"/>
    </row>
    <row r="24" spans="1:100" ht="12.75" customHeight="1" x14ac:dyDescent="0.2">
      <c r="A24" s="293">
        <v>353011</v>
      </c>
      <c r="B24" s="294"/>
      <c r="C24" s="295"/>
      <c r="D24" s="296" t="s">
        <v>965</v>
      </c>
      <c r="E24" s="297"/>
      <c r="F24" s="297"/>
      <c r="G24" s="297"/>
      <c r="H24" s="297"/>
      <c r="I24" s="297"/>
      <c r="J24" s="297"/>
      <c r="K24" s="297"/>
      <c r="L24" s="297"/>
      <c r="M24" s="297"/>
      <c r="N24" s="321"/>
      <c r="O24" s="298">
        <v>630</v>
      </c>
      <c r="P24" s="299"/>
      <c r="Q24" s="299"/>
      <c r="R24" s="300"/>
      <c r="S24" s="299"/>
      <c r="T24" s="301"/>
      <c r="U24" s="293">
        <v>353069</v>
      </c>
      <c r="V24" s="294"/>
      <c r="W24" s="295"/>
      <c r="X24" s="296" t="s">
        <v>970</v>
      </c>
      <c r="Y24" s="297"/>
      <c r="Z24" s="297"/>
      <c r="AA24" s="297"/>
      <c r="AB24" s="297"/>
      <c r="AC24" s="297"/>
      <c r="AD24" s="297"/>
      <c r="AE24" s="297"/>
      <c r="AF24" s="297"/>
      <c r="AG24" s="297"/>
      <c r="AH24" s="321"/>
      <c r="AI24" s="298">
        <v>500</v>
      </c>
      <c r="AJ24" s="299"/>
      <c r="AK24" s="299"/>
      <c r="AL24" s="300"/>
      <c r="AM24" s="299"/>
      <c r="AN24" s="301"/>
      <c r="AO24" s="293">
        <v>354011</v>
      </c>
      <c r="AP24" s="294"/>
      <c r="AQ24" s="295"/>
      <c r="AR24" s="296" t="s">
        <v>971</v>
      </c>
      <c r="AS24" s="297"/>
      <c r="AT24" s="297"/>
      <c r="AU24" s="297"/>
      <c r="AV24" s="297"/>
      <c r="AW24" s="297"/>
      <c r="AX24" s="297"/>
      <c r="AY24" s="297"/>
      <c r="AZ24" s="297"/>
      <c r="BA24" s="297"/>
      <c r="BB24" s="321"/>
      <c r="BC24" s="298">
        <v>610</v>
      </c>
      <c r="BD24" s="299"/>
      <c r="BE24" s="299"/>
      <c r="BF24" s="300"/>
      <c r="BG24" s="299"/>
      <c r="BH24" s="301"/>
      <c r="BI24" s="376" t="s">
        <v>968</v>
      </c>
      <c r="BJ24" s="377"/>
      <c r="BK24" s="377"/>
      <c r="BL24" s="377"/>
      <c r="BM24" s="377"/>
      <c r="BN24" s="377"/>
      <c r="BO24" s="377"/>
      <c r="BP24" s="377"/>
      <c r="BQ24" s="377"/>
      <c r="BR24" s="377"/>
      <c r="BS24" s="377"/>
      <c r="BT24" s="377"/>
      <c r="BU24" s="377"/>
      <c r="BV24" s="378"/>
      <c r="BW24" s="356">
        <f>SUM(BW14:BW23)</f>
        <v>4203</v>
      </c>
      <c r="BX24" s="357"/>
      <c r="BY24" s="358"/>
      <c r="BZ24" s="359" t="str">
        <f>IF(COUNTA(BZ14:BZ23)=0,"",SUMIF(BZ14:BZ23,"●",BW14:BW23)+SUM(BZ14:BZ23))</f>
        <v/>
      </c>
      <c r="CA24" s="357"/>
      <c r="CB24" s="358"/>
      <c r="CC24" s="98"/>
      <c r="CD24" s="98"/>
      <c r="CE24" s="98"/>
      <c r="CF24" s="98"/>
      <c r="CG24" s="98"/>
      <c r="CH24" s="98"/>
      <c r="CI24" s="98"/>
      <c r="CJ24" s="98"/>
      <c r="CK24" s="98"/>
      <c r="CL24" s="98"/>
      <c r="CM24" s="98"/>
      <c r="CN24" s="98"/>
      <c r="CO24" s="98"/>
      <c r="CP24" s="98"/>
      <c r="CQ24" s="98"/>
      <c r="CR24" s="98"/>
      <c r="CS24" s="98"/>
      <c r="CT24" s="98"/>
      <c r="CU24" s="98"/>
      <c r="CV24" s="98"/>
    </row>
    <row r="25" spans="1:100" ht="12.75" customHeight="1" x14ac:dyDescent="0.2">
      <c r="A25" s="293">
        <v>353012</v>
      </c>
      <c r="B25" s="294"/>
      <c r="C25" s="295"/>
      <c r="D25" s="296" t="s">
        <v>969</v>
      </c>
      <c r="E25" s="297"/>
      <c r="F25" s="297"/>
      <c r="G25" s="297"/>
      <c r="H25" s="297"/>
      <c r="I25" s="297"/>
      <c r="J25" s="297"/>
      <c r="K25" s="297"/>
      <c r="L25" s="297"/>
      <c r="M25" s="297"/>
      <c r="N25" s="321"/>
      <c r="O25" s="298">
        <v>200</v>
      </c>
      <c r="P25" s="299"/>
      <c r="Q25" s="299"/>
      <c r="R25" s="300"/>
      <c r="S25" s="299"/>
      <c r="T25" s="301"/>
      <c r="U25" s="293">
        <v>353070</v>
      </c>
      <c r="V25" s="294"/>
      <c r="W25" s="295"/>
      <c r="X25" s="296" t="s">
        <v>974</v>
      </c>
      <c r="Y25" s="297"/>
      <c r="Z25" s="297"/>
      <c r="AA25" s="297"/>
      <c r="AB25" s="297"/>
      <c r="AC25" s="297"/>
      <c r="AD25" s="297"/>
      <c r="AE25" s="297"/>
      <c r="AF25" s="297"/>
      <c r="AG25" s="297"/>
      <c r="AH25" s="321"/>
      <c r="AI25" s="298">
        <v>240</v>
      </c>
      <c r="AJ25" s="299"/>
      <c r="AK25" s="299"/>
      <c r="AL25" s="300"/>
      <c r="AM25" s="299"/>
      <c r="AN25" s="301"/>
      <c r="AO25" s="293">
        <v>354012</v>
      </c>
      <c r="AP25" s="294"/>
      <c r="AQ25" s="295"/>
      <c r="AR25" s="296" t="s">
        <v>975</v>
      </c>
      <c r="AS25" s="297"/>
      <c r="AT25" s="297"/>
      <c r="AU25" s="297"/>
      <c r="AV25" s="297"/>
      <c r="AW25" s="297"/>
      <c r="AX25" s="297"/>
      <c r="AY25" s="297"/>
      <c r="AZ25" s="297"/>
      <c r="BA25" s="297"/>
      <c r="BB25" s="321"/>
      <c r="BC25" s="298">
        <v>650</v>
      </c>
      <c r="BD25" s="299"/>
      <c r="BE25" s="299"/>
      <c r="BF25" s="300"/>
      <c r="BG25" s="299"/>
      <c r="BH25" s="301"/>
      <c r="BI25" s="293">
        <v>354071</v>
      </c>
      <c r="BJ25" s="294"/>
      <c r="BK25" s="295"/>
      <c r="BL25" s="296" t="s">
        <v>972</v>
      </c>
      <c r="BM25" s="297"/>
      <c r="BN25" s="297"/>
      <c r="BO25" s="297"/>
      <c r="BP25" s="297"/>
      <c r="BQ25" s="297"/>
      <c r="BR25" s="297"/>
      <c r="BS25" s="297"/>
      <c r="BT25" s="297"/>
      <c r="BU25" s="297"/>
      <c r="BV25" s="321"/>
      <c r="BW25" s="298">
        <v>370</v>
      </c>
      <c r="BX25" s="299"/>
      <c r="BY25" s="299"/>
      <c r="BZ25" s="300"/>
      <c r="CA25" s="299"/>
      <c r="CB25" s="301"/>
      <c r="CC25" s="98"/>
      <c r="CD25" s="98"/>
      <c r="CE25" s="98"/>
      <c r="CF25" s="98"/>
      <c r="CG25" s="98"/>
      <c r="CH25" s="98"/>
      <c r="CI25" s="98"/>
      <c r="CJ25" s="98"/>
      <c r="CK25" s="98"/>
      <c r="CL25" s="98"/>
      <c r="CM25" s="98"/>
      <c r="CN25" s="98"/>
      <c r="CO25" s="98"/>
      <c r="CP25" s="98"/>
      <c r="CQ25" s="98"/>
      <c r="CR25" s="98"/>
      <c r="CS25" s="98"/>
      <c r="CT25" s="98"/>
      <c r="CU25" s="98"/>
      <c r="CV25" s="98"/>
    </row>
    <row r="26" spans="1:100" ht="12.75" customHeight="1" x14ac:dyDescent="0.2">
      <c r="A26" s="293">
        <v>353100</v>
      </c>
      <c r="B26" s="294"/>
      <c r="C26" s="295"/>
      <c r="D26" s="296" t="s">
        <v>973</v>
      </c>
      <c r="E26" s="297"/>
      <c r="F26" s="297"/>
      <c r="G26" s="297"/>
      <c r="H26" s="297"/>
      <c r="I26" s="297"/>
      <c r="J26" s="297"/>
      <c r="K26" s="297"/>
      <c r="L26" s="297"/>
      <c r="M26" s="297"/>
      <c r="N26" s="321"/>
      <c r="O26" s="298">
        <v>640</v>
      </c>
      <c r="P26" s="299"/>
      <c r="Q26" s="299"/>
      <c r="R26" s="300"/>
      <c r="S26" s="299"/>
      <c r="T26" s="301"/>
      <c r="U26" s="293">
        <v>353098</v>
      </c>
      <c r="V26" s="294"/>
      <c r="W26" s="295"/>
      <c r="X26" s="296" t="s">
        <v>978</v>
      </c>
      <c r="Y26" s="297"/>
      <c r="Z26" s="297"/>
      <c r="AA26" s="297"/>
      <c r="AB26" s="297"/>
      <c r="AC26" s="297"/>
      <c r="AD26" s="297"/>
      <c r="AE26" s="297"/>
      <c r="AF26" s="297"/>
      <c r="AG26" s="297"/>
      <c r="AH26" s="321"/>
      <c r="AI26" s="298">
        <v>220</v>
      </c>
      <c r="AJ26" s="299"/>
      <c r="AK26" s="299"/>
      <c r="AL26" s="300"/>
      <c r="AM26" s="299"/>
      <c r="AN26" s="301"/>
      <c r="AO26" s="293">
        <v>354013</v>
      </c>
      <c r="AP26" s="294"/>
      <c r="AQ26" s="295"/>
      <c r="AR26" s="296" t="s">
        <v>979</v>
      </c>
      <c r="AS26" s="297"/>
      <c r="AT26" s="297"/>
      <c r="AU26" s="297"/>
      <c r="AV26" s="297"/>
      <c r="AW26" s="297"/>
      <c r="AX26" s="297"/>
      <c r="AY26" s="297"/>
      <c r="AZ26" s="297"/>
      <c r="BA26" s="297"/>
      <c r="BB26" s="321"/>
      <c r="BC26" s="298">
        <v>479</v>
      </c>
      <c r="BD26" s="299"/>
      <c r="BE26" s="299"/>
      <c r="BF26" s="300"/>
      <c r="BG26" s="299"/>
      <c r="BH26" s="301"/>
      <c r="BI26" s="293">
        <v>354072</v>
      </c>
      <c r="BJ26" s="294"/>
      <c r="BK26" s="295"/>
      <c r="BL26" s="296" t="s">
        <v>976</v>
      </c>
      <c r="BM26" s="297"/>
      <c r="BN26" s="297"/>
      <c r="BO26" s="297"/>
      <c r="BP26" s="297"/>
      <c r="BQ26" s="297"/>
      <c r="BR26" s="297"/>
      <c r="BS26" s="297"/>
      <c r="BT26" s="297"/>
      <c r="BU26" s="297"/>
      <c r="BV26" s="321"/>
      <c r="BW26" s="298">
        <v>208</v>
      </c>
      <c r="BX26" s="299"/>
      <c r="BY26" s="299"/>
      <c r="BZ26" s="300"/>
      <c r="CA26" s="299"/>
      <c r="CB26" s="301"/>
      <c r="CC26" s="98"/>
      <c r="CD26" s="98"/>
      <c r="CE26" s="98"/>
      <c r="CF26" s="98"/>
      <c r="CG26" s="98"/>
      <c r="CH26" s="98"/>
      <c r="CI26" s="98"/>
      <c r="CJ26" s="98"/>
      <c r="CK26" s="98"/>
      <c r="CL26" s="98"/>
      <c r="CM26" s="98"/>
      <c r="CN26" s="98"/>
      <c r="CO26" s="98"/>
      <c r="CP26" s="98"/>
      <c r="CQ26" s="98"/>
      <c r="CR26" s="98"/>
      <c r="CS26" s="98"/>
      <c r="CT26" s="98"/>
      <c r="CU26" s="98"/>
      <c r="CV26" s="98"/>
    </row>
    <row r="27" spans="1:100" ht="12.75" customHeight="1" x14ac:dyDescent="0.2">
      <c r="A27" s="293">
        <v>353013</v>
      </c>
      <c r="B27" s="294"/>
      <c r="C27" s="295"/>
      <c r="D27" s="296" t="s">
        <v>977</v>
      </c>
      <c r="E27" s="297"/>
      <c r="F27" s="297"/>
      <c r="G27" s="297"/>
      <c r="H27" s="297"/>
      <c r="I27" s="297"/>
      <c r="J27" s="297"/>
      <c r="K27" s="297"/>
      <c r="L27" s="297"/>
      <c r="M27" s="297"/>
      <c r="N27" s="321"/>
      <c r="O27" s="298">
        <v>550</v>
      </c>
      <c r="P27" s="299"/>
      <c r="Q27" s="299"/>
      <c r="R27" s="300"/>
      <c r="S27" s="299"/>
      <c r="T27" s="301"/>
      <c r="U27" s="293">
        <v>353071</v>
      </c>
      <c r="V27" s="294"/>
      <c r="W27" s="295"/>
      <c r="X27" s="296" t="s">
        <v>982</v>
      </c>
      <c r="Y27" s="297"/>
      <c r="Z27" s="297"/>
      <c r="AA27" s="297"/>
      <c r="AB27" s="297"/>
      <c r="AC27" s="297"/>
      <c r="AD27" s="297"/>
      <c r="AE27" s="297"/>
      <c r="AF27" s="297"/>
      <c r="AG27" s="297"/>
      <c r="AH27" s="321"/>
      <c r="AI27" s="298">
        <v>300</v>
      </c>
      <c r="AJ27" s="299"/>
      <c r="AK27" s="299"/>
      <c r="AL27" s="300"/>
      <c r="AM27" s="299"/>
      <c r="AN27" s="301"/>
      <c r="AO27" s="293">
        <v>354014</v>
      </c>
      <c r="AP27" s="294"/>
      <c r="AQ27" s="295"/>
      <c r="AR27" s="296" t="s">
        <v>983</v>
      </c>
      <c r="AS27" s="297"/>
      <c r="AT27" s="297"/>
      <c r="AU27" s="297"/>
      <c r="AV27" s="297"/>
      <c r="AW27" s="297"/>
      <c r="AX27" s="297"/>
      <c r="AY27" s="297"/>
      <c r="AZ27" s="297"/>
      <c r="BA27" s="297"/>
      <c r="BB27" s="321"/>
      <c r="BC27" s="298">
        <v>590</v>
      </c>
      <c r="BD27" s="299"/>
      <c r="BE27" s="299"/>
      <c r="BF27" s="300"/>
      <c r="BG27" s="299"/>
      <c r="BH27" s="301"/>
      <c r="BI27" s="293">
        <v>354073</v>
      </c>
      <c r="BJ27" s="294"/>
      <c r="BK27" s="295"/>
      <c r="BL27" s="296" t="s">
        <v>980</v>
      </c>
      <c r="BM27" s="297"/>
      <c r="BN27" s="297"/>
      <c r="BO27" s="297"/>
      <c r="BP27" s="297"/>
      <c r="BQ27" s="297"/>
      <c r="BR27" s="297"/>
      <c r="BS27" s="297"/>
      <c r="BT27" s="297"/>
      <c r="BU27" s="297"/>
      <c r="BV27" s="321"/>
      <c r="BW27" s="298">
        <v>250</v>
      </c>
      <c r="BX27" s="299"/>
      <c r="BY27" s="299"/>
      <c r="BZ27" s="300"/>
      <c r="CA27" s="299"/>
      <c r="CB27" s="301"/>
      <c r="CC27" s="98"/>
      <c r="CD27" s="98"/>
      <c r="CE27" s="98"/>
      <c r="CF27" s="98"/>
      <c r="CG27" s="98"/>
      <c r="CH27" s="98"/>
      <c r="CI27" s="98"/>
      <c r="CJ27" s="98"/>
      <c r="CK27" s="98"/>
      <c r="CL27" s="98"/>
      <c r="CM27" s="98"/>
      <c r="CN27" s="98"/>
      <c r="CO27" s="98"/>
      <c r="CP27" s="98"/>
      <c r="CQ27" s="98"/>
      <c r="CR27" s="98"/>
      <c r="CS27" s="98"/>
      <c r="CT27" s="98"/>
      <c r="CU27" s="98"/>
      <c r="CV27" s="98"/>
    </row>
    <row r="28" spans="1:100" ht="12.75" customHeight="1" x14ac:dyDescent="0.2">
      <c r="A28" s="293">
        <v>353014</v>
      </c>
      <c r="B28" s="294"/>
      <c r="C28" s="295"/>
      <c r="D28" s="296" t="s">
        <v>981</v>
      </c>
      <c r="E28" s="297"/>
      <c r="F28" s="297"/>
      <c r="G28" s="297"/>
      <c r="H28" s="297"/>
      <c r="I28" s="297"/>
      <c r="J28" s="297"/>
      <c r="K28" s="297"/>
      <c r="L28" s="297"/>
      <c r="M28" s="297"/>
      <c r="N28" s="321"/>
      <c r="O28" s="298">
        <v>1069</v>
      </c>
      <c r="P28" s="299"/>
      <c r="Q28" s="299"/>
      <c r="R28" s="300"/>
      <c r="S28" s="299"/>
      <c r="T28" s="301"/>
      <c r="U28" s="293">
        <v>353072</v>
      </c>
      <c r="V28" s="294"/>
      <c r="W28" s="295"/>
      <c r="X28" s="296" t="s">
        <v>986</v>
      </c>
      <c r="Y28" s="297"/>
      <c r="Z28" s="297"/>
      <c r="AA28" s="297"/>
      <c r="AB28" s="297"/>
      <c r="AC28" s="297"/>
      <c r="AD28" s="297"/>
      <c r="AE28" s="297"/>
      <c r="AF28" s="297"/>
      <c r="AG28" s="297"/>
      <c r="AH28" s="321"/>
      <c r="AI28" s="298">
        <v>90</v>
      </c>
      <c r="AJ28" s="299"/>
      <c r="AK28" s="299"/>
      <c r="AL28" s="300"/>
      <c r="AM28" s="299"/>
      <c r="AN28" s="301"/>
      <c r="AO28" s="293">
        <v>354015</v>
      </c>
      <c r="AP28" s="294"/>
      <c r="AQ28" s="295"/>
      <c r="AR28" s="296" t="s">
        <v>987</v>
      </c>
      <c r="AS28" s="297"/>
      <c r="AT28" s="297"/>
      <c r="AU28" s="297"/>
      <c r="AV28" s="297"/>
      <c r="AW28" s="297"/>
      <c r="AX28" s="297"/>
      <c r="AY28" s="297"/>
      <c r="AZ28" s="297"/>
      <c r="BA28" s="297"/>
      <c r="BB28" s="321"/>
      <c r="BC28" s="298">
        <v>1000</v>
      </c>
      <c r="BD28" s="299"/>
      <c r="BE28" s="299"/>
      <c r="BF28" s="300"/>
      <c r="BG28" s="299"/>
      <c r="BH28" s="301"/>
      <c r="BI28" s="293">
        <v>354074</v>
      </c>
      <c r="BJ28" s="294"/>
      <c r="BK28" s="295"/>
      <c r="BL28" s="296" t="s">
        <v>984</v>
      </c>
      <c r="BM28" s="297"/>
      <c r="BN28" s="297"/>
      <c r="BO28" s="297"/>
      <c r="BP28" s="297"/>
      <c r="BQ28" s="297"/>
      <c r="BR28" s="297"/>
      <c r="BS28" s="297"/>
      <c r="BT28" s="297"/>
      <c r="BU28" s="297"/>
      <c r="BV28" s="321"/>
      <c r="BW28" s="298">
        <v>300</v>
      </c>
      <c r="BX28" s="299"/>
      <c r="BY28" s="299"/>
      <c r="BZ28" s="300"/>
      <c r="CA28" s="299"/>
      <c r="CB28" s="301"/>
      <c r="CC28" s="98"/>
      <c r="CD28" s="98"/>
      <c r="CE28" s="98"/>
      <c r="CF28" s="98"/>
      <c r="CG28" s="98"/>
      <c r="CH28" s="98"/>
      <c r="CI28" s="98"/>
      <c r="CJ28" s="98"/>
      <c r="CK28" s="98"/>
      <c r="CL28" s="98"/>
      <c r="CM28" s="98"/>
      <c r="CN28" s="98"/>
      <c r="CO28" s="98"/>
      <c r="CP28" s="98"/>
      <c r="CQ28" s="98"/>
      <c r="CR28" s="98"/>
      <c r="CS28" s="98"/>
      <c r="CT28" s="98"/>
      <c r="CU28" s="98"/>
      <c r="CV28" s="98"/>
    </row>
    <row r="29" spans="1:100" ht="12.75" customHeight="1" x14ac:dyDescent="0.2">
      <c r="A29" s="293">
        <v>353015</v>
      </c>
      <c r="B29" s="294"/>
      <c r="C29" s="295"/>
      <c r="D29" s="296" t="s">
        <v>985</v>
      </c>
      <c r="E29" s="297"/>
      <c r="F29" s="297"/>
      <c r="G29" s="297"/>
      <c r="H29" s="297"/>
      <c r="I29" s="297"/>
      <c r="J29" s="297"/>
      <c r="K29" s="297"/>
      <c r="L29" s="297"/>
      <c r="M29" s="297"/>
      <c r="N29" s="321"/>
      <c r="O29" s="298">
        <v>540</v>
      </c>
      <c r="P29" s="299"/>
      <c r="Q29" s="299"/>
      <c r="R29" s="300"/>
      <c r="S29" s="299"/>
      <c r="T29" s="301"/>
      <c r="U29" s="293">
        <v>353074</v>
      </c>
      <c r="V29" s="294"/>
      <c r="W29" s="295"/>
      <c r="X29" s="296" t="s">
        <v>990</v>
      </c>
      <c r="Y29" s="297"/>
      <c r="Z29" s="297"/>
      <c r="AA29" s="297"/>
      <c r="AB29" s="297"/>
      <c r="AC29" s="297"/>
      <c r="AD29" s="297"/>
      <c r="AE29" s="297"/>
      <c r="AF29" s="297"/>
      <c r="AG29" s="297"/>
      <c r="AH29" s="321"/>
      <c r="AI29" s="298">
        <v>130</v>
      </c>
      <c r="AJ29" s="299"/>
      <c r="AK29" s="299"/>
      <c r="AL29" s="300"/>
      <c r="AM29" s="299"/>
      <c r="AN29" s="301"/>
      <c r="AO29" s="293">
        <v>354016</v>
      </c>
      <c r="AP29" s="294"/>
      <c r="AQ29" s="295"/>
      <c r="AR29" s="296" t="s">
        <v>991</v>
      </c>
      <c r="AS29" s="297"/>
      <c r="AT29" s="297"/>
      <c r="AU29" s="297"/>
      <c r="AV29" s="297"/>
      <c r="AW29" s="297"/>
      <c r="AX29" s="297"/>
      <c r="AY29" s="297"/>
      <c r="AZ29" s="297"/>
      <c r="BA29" s="297"/>
      <c r="BB29" s="321"/>
      <c r="BC29" s="298">
        <v>500</v>
      </c>
      <c r="BD29" s="299"/>
      <c r="BE29" s="299"/>
      <c r="BF29" s="300"/>
      <c r="BG29" s="299"/>
      <c r="BH29" s="301"/>
      <c r="BI29" s="293">
        <v>354075</v>
      </c>
      <c r="BJ29" s="294"/>
      <c r="BK29" s="295"/>
      <c r="BL29" s="296" t="s">
        <v>988</v>
      </c>
      <c r="BM29" s="297"/>
      <c r="BN29" s="297"/>
      <c r="BO29" s="297"/>
      <c r="BP29" s="297"/>
      <c r="BQ29" s="297"/>
      <c r="BR29" s="297"/>
      <c r="BS29" s="297"/>
      <c r="BT29" s="297"/>
      <c r="BU29" s="297"/>
      <c r="BV29" s="321"/>
      <c r="BW29" s="298">
        <v>270</v>
      </c>
      <c r="BX29" s="299"/>
      <c r="BY29" s="299"/>
      <c r="BZ29" s="300"/>
      <c r="CA29" s="299"/>
      <c r="CB29" s="301"/>
      <c r="CC29" s="98"/>
      <c r="CD29" s="98"/>
      <c r="CE29" s="98"/>
      <c r="CF29" s="98"/>
      <c r="CG29" s="98"/>
      <c r="CH29" s="98"/>
      <c r="CI29" s="98"/>
      <c r="CJ29" s="98"/>
      <c r="CK29" s="98"/>
      <c r="CL29" s="98"/>
      <c r="CM29" s="98"/>
      <c r="CN29" s="98"/>
      <c r="CO29" s="98"/>
      <c r="CP29" s="98"/>
      <c r="CQ29" s="98"/>
      <c r="CR29" s="98"/>
      <c r="CS29" s="98"/>
      <c r="CT29" s="98"/>
      <c r="CU29" s="98"/>
      <c r="CV29" s="98"/>
    </row>
    <row r="30" spans="1:100" ht="12.75" customHeight="1" x14ac:dyDescent="0.2">
      <c r="A30" s="293">
        <v>353016</v>
      </c>
      <c r="B30" s="294"/>
      <c r="C30" s="295"/>
      <c r="D30" s="296" t="s">
        <v>989</v>
      </c>
      <c r="E30" s="297"/>
      <c r="F30" s="297"/>
      <c r="G30" s="297"/>
      <c r="H30" s="297"/>
      <c r="I30" s="297"/>
      <c r="J30" s="297"/>
      <c r="K30" s="297"/>
      <c r="L30" s="297"/>
      <c r="M30" s="297"/>
      <c r="N30" s="321"/>
      <c r="O30" s="298">
        <v>470</v>
      </c>
      <c r="P30" s="299"/>
      <c r="Q30" s="299"/>
      <c r="R30" s="300"/>
      <c r="S30" s="299"/>
      <c r="T30" s="301"/>
      <c r="U30" s="293">
        <v>353075</v>
      </c>
      <c r="V30" s="294"/>
      <c r="W30" s="295"/>
      <c r="X30" s="296" t="s">
        <v>994</v>
      </c>
      <c r="Y30" s="297"/>
      <c r="Z30" s="297"/>
      <c r="AA30" s="297"/>
      <c r="AB30" s="297"/>
      <c r="AC30" s="297"/>
      <c r="AD30" s="297"/>
      <c r="AE30" s="297"/>
      <c r="AF30" s="297"/>
      <c r="AG30" s="297"/>
      <c r="AH30" s="321"/>
      <c r="AI30" s="298">
        <v>20</v>
      </c>
      <c r="AJ30" s="299"/>
      <c r="AK30" s="299"/>
      <c r="AL30" s="300"/>
      <c r="AM30" s="299"/>
      <c r="AN30" s="301"/>
      <c r="AO30" s="293">
        <v>354017</v>
      </c>
      <c r="AP30" s="294"/>
      <c r="AQ30" s="295"/>
      <c r="AR30" s="296" t="s">
        <v>995</v>
      </c>
      <c r="AS30" s="297"/>
      <c r="AT30" s="297"/>
      <c r="AU30" s="297"/>
      <c r="AV30" s="297"/>
      <c r="AW30" s="297"/>
      <c r="AX30" s="297"/>
      <c r="AY30" s="297"/>
      <c r="AZ30" s="297"/>
      <c r="BA30" s="297"/>
      <c r="BB30" s="321"/>
      <c r="BC30" s="298">
        <v>360</v>
      </c>
      <c r="BD30" s="299"/>
      <c r="BE30" s="299"/>
      <c r="BF30" s="300"/>
      <c r="BG30" s="299"/>
      <c r="BH30" s="301"/>
      <c r="BI30" s="293">
        <v>354077</v>
      </c>
      <c r="BJ30" s="294"/>
      <c r="BK30" s="295"/>
      <c r="BL30" s="296" t="s">
        <v>992</v>
      </c>
      <c r="BM30" s="297"/>
      <c r="BN30" s="297"/>
      <c r="BO30" s="297"/>
      <c r="BP30" s="297"/>
      <c r="BQ30" s="297"/>
      <c r="BR30" s="297"/>
      <c r="BS30" s="297"/>
      <c r="BT30" s="297"/>
      <c r="BU30" s="297"/>
      <c r="BV30" s="321"/>
      <c r="BW30" s="298">
        <v>110</v>
      </c>
      <c r="BX30" s="299"/>
      <c r="BY30" s="299"/>
      <c r="BZ30" s="300"/>
      <c r="CA30" s="299"/>
      <c r="CB30" s="301"/>
      <c r="CC30" s="98"/>
      <c r="CD30" s="98"/>
      <c r="CE30" s="98"/>
      <c r="CF30" s="98"/>
      <c r="CG30" s="98"/>
      <c r="CH30" s="98"/>
      <c r="CI30" s="98"/>
      <c r="CJ30" s="98"/>
      <c r="CK30" s="98"/>
      <c r="CL30" s="98"/>
      <c r="CM30" s="98"/>
      <c r="CN30" s="98"/>
      <c r="CO30" s="98"/>
      <c r="CP30" s="98"/>
      <c r="CQ30" s="98"/>
      <c r="CR30" s="98"/>
      <c r="CS30" s="98"/>
      <c r="CT30" s="98"/>
      <c r="CU30" s="98"/>
      <c r="CV30" s="98"/>
    </row>
    <row r="31" spans="1:100" ht="12.75" customHeight="1" x14ac:dyDescent="0.2">
      <c r="A31" s="293">
        <v>353017</v>
      </c>
      <c r="B31" s="294"/>
      <c r="C31" s="295"/>
      <c r="D31" s="296" t="s">
        <v>993</v>
      </c>
      <c r="E31" s="297"/>
      <c r="F31" s="297"/>
      <c r="G31" s="297"/>
      <c r="H31" s="297"/>
      <c r="I31" s="297"/>
      <c r="J31" s="297"/>
      <c r="K31" s="297"/>
      <c r="L31" s="297"/>
      <c r="M31" s="297"/>
      <c r="N31" s="321"/>
      <c r="O31" s="298">
        <v>300</v>
      </c>
      <c r="P31" s="299"/>
      <c r="Q31" s="299"/>
      <c r="R31" s="300"/>
      <c r="S31" s="299"/>
      <c r="T31" s="301"/>
      <c r="U31" s="293">
        <v>353076</v>
      </c>
      <c r="V31" s="294"/>
      <c r="W31" s="295"/>
      <c r="X31" s="296" t="s">
        <v>998</v>
      </c>
      <c r="Y31" s="297"/>
      <c r="Z31" s="297"/>
      <c r="AA31" s="297"/>
      <c r="AB31" s="297"/>
      <c r="AC31" s="297"/>
      <c r="AD31" s="297"/>
      <c r="AE31" s="297"/>
      <c r="AF31" s="297"/>
      <c r="AG31" s="297"/>
      <c r="AH31" s="321"/>
      <c r="AI31" s="298">
        <v>230</v>
      </c>
      <c r="AJ31" s="299"/>
      <c r="AK31" s="299"/>
      <c r="AL31" s="300"/>
      <c r="AM31" s="299"/>
      <c r="AN31" s="301"/>
      <c r="AO31" s="293">
        <v>354018</v>
      </c>
      <c r="AP31" s="294"/>
      <c r="AQ31" s="295"/>
      <c r="AR31" s="296" t="s">
        <v>999</v>
      </c>
      <c r="AS31" s="297"/>
      <c r="AT31" s="297"/>
      <c r="AU31" s="297"/>
      <c r="AV31" s="297"/>
      <c r="AW31" s="297"/>
      <c r="AX31" s="297"/>
      <c r="AY31" s="297"/>
      <c r="AZ31" s="297"/>
      <c r="BA31" s="297"/>
      <c r="BB31" s="321"/>
      <c r="BC31" s="298">
        <v>553</v>
      </c>
      <c r="BD31" s="299"/>
      <c r="BE31" s="299"/>
      <c r="BF31" s="300"/>
      <c r="BG31" s="299"/>
      <c r="BH31" s="301"/>
      <c r="BI31" s="293">
        <v>354078</v>
      </c>
      <c r="BJ31" s="294"/>
      <c r="BK31" s="295"/>
      <c r="BL31" s="296" t="s">
        <v>996</v>
      </c>
      <c r="BM31" s="297"/>
      <c r="BN31" s="297"/>
      <c r="BO31" s="297"/>
      <c r="BP31" s="297"/>
      <c r="BQ31" s="297"/>
      <c r="BR31" s="297"/>
      <c r="BS31" s="297"/>
      <c r="BT31" s="297"/>
      <c r="BU31" s="297"/>
      <c r="BV31" s="321"/>
      <c r="BW31" s="298">
        <v>353</v>
      </c>
      <c r="BX31" s="299"/>
      <c r="BY31" s="299"/>
      <c r="BZ31" s="300"/>
      <c r="CA31" s="299"/>
      <c r="CB31" s="301"/>
      <c r="CC31" s="98"/>
      <c r="CD31" s="98"/>
      <c r="CE31" s="98"/>
      <c r="CF31" s="98"/>
      <c r="CG31" s="98"/>
      <c r="CH31" s="98"/>
      <c r="CI31" s="98"/>
      <c r="CJ31" s="98"/>
      <c r="CK31" s="98"/>
      <c r="CL31" s="98"/>
      <c r="CM31" s="98"/>
      <c r="CN31" s="98"/>
      <c r="CO31" s="98"/>
      <c r="CP31" s="98"/>
      <c r="CQ31" s="98"/>
      <c r="CR31" s="98"/>
      <c r="CS31" s="98"/>
      <c r="CT31" s="98"/>
      <c r="CU31" s="98"/>
      <c r="CV31" s="98"/>
    </row>
    <row r="32" spans="1:100" ht="12.75" customHeight="1" x14ac:dyDescent="0.2">
      <c r="A32" s="293">
        <v>353018</v>
      </c>
      <c r="B32" s="294"/>
      <c r="C32" s="295"/>
      <c r="D32" s="296" t="s">
        <v>997</v>
      </c>
      <c r="E32" s="297"/>
      <c r="F32" s="297"/>
      <c r="G32" s="297"/>
      <c r="H32" s="297"/>
      <c r="I32" s="297"/>
      <c r="J32" s="297"/>
      <c r="K32" s="297"/>
      <c r="L32" s="297"/>
      <c r="M32" s="297"/>
      <c r="N32" s="321"/>
      <c r="O32" s="298">
        <v>240</v>
      </c>
      <c r="P32" s="299"/>
      <c r="Q32" s="299"/>
      <c r="R32" s="300"/>
      <c r="S32" s="299"/>
      <c r="T32" s="301"/>
      <c r="U32" s="293">
        <v>353077</v>
      </c>
      <c r="V32" s="294"/>
      <c r="W32" s="295"/>
      <c r="X32" s="296" t="s">
        <v>1002</v>
      </c>
      <c r="Y32" s="297"/>
      <c r="Z32" s="297"/>
      <c r="AA32" s="297"/>
      <c r="AB32" s="297"/>
      <c r="AC32" s="297"/>
      <c r="AD32" s="297"/>
      <c r="AE32" s="297"/>
      <c r="AF32" s="297"/>
      <c r="AG32" s="297"/>
      <c r="AH32" s="321"/>
      <c r="AI32" s="298">
        <v>220</v>
      </c>
      <c r="AJ32" s="299"/>
      <c r="AK32" s="299"/>
      <c r="AL32" s="300"/>
      <c r="AM32" s="299"/>
      <c r="AN32" s="301"/>
      <c r="AO32" s="293">
        <v>354019</v>
      </c>
      <c r="AP32" s="294"/>
      <c r="AQ32" s="295"/>
      <c r="AR32" s="296" t="s">
        <v>1003</v>
      </c>
      <c r="AS32" s="297"/>
      <c r="AT32" s="297"/>
      <c r="AU32" s="297"/>
      <c r="AV32" s="297"/>
      <c r="AW32" s="297"/>
      <c r="AX32" s="297"/>
      <c r="AY32" s="297"/>
      <c r="AZ32" s="297"/>
      <c r="BA32" s="297"/>
      <c r="BB32" s="321"/>
      <c r="BC32" s="298">
        <v>310</v>
      </c>
      <c r="BD32" s="299"/>
      <c r="BE32" s="299"/>
      <c r="BF32" s="300"/>
      <c r="BG32" s="299"/>
      <c r="BH32" s="301"/>
      <c r="BI32" s="293">
        <v>354079</v>
      </c>
      <c r="BJ32" s="294"/>
      <c r="BK32" s="295"/>
      <c r="BL32" s="296" t="s">
        <v>1000</v>
      </c>
      <c r="BM32" s="297"/>
      <c r="BN32" s="297"/>
      <c r="BO32" s="297"/>
      <c r="BP32" s="297"/>
      <c r="BQ32" s="297"/>
      <c r="BR32" s="297"/>
      <c r="BS32" s="297"/>
      <c r="BT32" s="297"/>
      <c r="BU32" s="297"/>
      <c r="BV32" s="321"/>
      <c r="BW32" s="298">
        <v>900</v>
      </c>
      <c r="BX32" s="299"/>
      <c r="BY32" s="299"/>
      <c r="BZ32" s="300"/>
      <c r="CA32" s="299"/>
      <c r="CB32" s="301"/>
      <c r="CC32" s="98"/>
      <c r="CD32" s="98"/>
      <c r="CE32" s="98"/>
      <c r="CF32" s="98"/>
      <c r="CG32" s="98"/>
      <c r="CH32" s="98"/>
      <c r="CI32" s="98"/>
      <c r="CJ32" s="98"/>
      <c r="CK32" s="98"/>
      <c r="CL32" s="98"/>
      <c r="CM32" s="98"/>
      <c r="CN32" s="98"/>
      <c r="CO32" s="98"/>
      <c r="CP32" s="98"/>
      <c r="CQ32" s="98"/>
      <c r="CR32" s="98"/>
      <c r="CS32" s="98"/>
      <c r="CT32" s="98"/>
      <c r="CU32" s="98"/>
      <c r="CV32" s="98"/>
    </row>
    <row r="33" spans="1:100" ht="12.75" customHeight="1" x14ac:dyDescent="0.2">
      <c r="A33" s="376" t="s">
        <v>1001</v>
      </c>
      <c r="B33" s="377"/>
      <c r="C33" s="377"/>
      <c r="D33" s="377"/>
      <c r="E33" s="377"/>
      <c r="F33" s="377"/>
      <c r="G33" s="377"/>
      <c r="H33" s="377"/>
      <c r="I33" s="377"/>
      <c r="J33" s="377"/>
      <c r="K33" s="377"/>
      <c r="L33" s="377"/>
      <c r="M33" s="377"/>
      <c r="N33" s="378"/>
      <c r="O33" s="356">
        <f>SUM(O20:O32)</f>
        <v>6809</v>
      </c>
      <c r="P33" s="357"/>
      <c r="Q33" s="358"/>
      <c r="R33" s="359" t="str">
        <f>IF(COUNTA(R20:R32)=0,"",SUMIF(R20:R32,"●",O20:O32)+SUM(R20:R32))</f>
        <v/>
      </c>
      <c r="S33" s="357"/>
      <c r="T33" s="358"/>
      <c r="U33" s="293">
        <v>353079</v>
      </c>
      <c r="V33" s="294"/>
      <c r="W33" s="295"/>
      <c r="X33" s="296" t="s">
        <v>1006</v>
      </c>
      <c r="Y33" s="297"/>
      <c r="Z33" s="297"/>
      <c r="AA33" s="297"/>
      <c r="AB33" s="297"/>
      <c r="AC33" s="297"/>
      <c r="AD33" s="297"/>
      <c r="AE33" s="297"/>
      <c r="AF33" s="297"/>
      <c r="AG33" s="297"/>
      <c r="AH33" s="321"/>
      <c r="AI33" s="298">
        <v>600</v>
      </c>
      <c r="AJ33" s="299"/>
      <c r="AK33" s="299"/>
      <c r="AL33" s="300"/>
      <c r="AM33" s="299"/>
      <c r="AN33" s="301"/>
      <c r="AO33" s="293">
        <v>354020</v>
      </c>
      <c r="AP33" s="294"/>
      <c r="AQ33" s="295"/>
      <c r="AR33" s="296" t="s">
        <v>1007</v>
      </c>
      <c r="AS33" s="297"/>
      <c r="AT33" s="297"/>
      <c r="AU33" s="297"/>
      <c r="AV33" s="297"/>
      <c r="AW33" s="297"/>
      <c r="AX33" s="297"/>
      <c r="AY33" s="297"/>
      <c r="AZ33" s="297"/>
      <c r="BA33" s="297"/>
      <c r="BB33" s="321"/>
      <c r="BC33" s="298">
        <v>310</v>
      </c>
      <c r="BD33" s="299"/>
      <c r="BE33" s="299"/>
      <c r="BF33" s="300"/>
      <c r="BG33" s="299"/>
      <c r="BH33" s="301"/>
      <c r="BI33" s="293">
        <v>354080</v>
      </c>
      <c r="BJ33" s="294"/>
      <c r="BK33" s="295"/>
      <c r="BL33" s="296" t="s">
        <v>1004</v>
      </c>
      <c r="BM33" s="297"/>
      <c r="BN33" s="297"/>
      <c r="BO33" s="297"/>
      <c r="BP33" s="297"/>
      <c r="BQ33" s="297"/>
      <c r="BR33" s="297"/>
      <c r="BS33" s="297"/>
      <c r="BT33" s="297"/>
      <c r="BU33" s="297"/>
      <c r="BV33" s="321"/>
      <c r="BW33" s="298">
        <v>250</v>
      </c>
      <c r="BX33" s="299"/>
      <c r="BY33" s="299"/>
      <c r="BZ33" s="300"/>
      <c r="CA33" s="299"/>
      <c r="CB33" s="301"/>
      <c r="CC33" s="98"/>
      <c r="CD33" s="98"/>
      <c r="CE33" s="98"/>
      <c r="CF33" s="98"/>
      <c r="CG33" s="98"/>
      <c r="CH33" s="98"/>
      <c r="CI33" s="98"/>
      <c r="CJ33" s="98"/>
      <c r="CK33" s="98"/>
      <c r="CL33" s="98"/>
      <c r="CM33" s="98"/>
      <c r="CN33" s="98"/>
      <c r="CO33" s="98"/>
      <c r="CP33" s="98"/>
      <c r="CQ33" s="98"/>
      <c r="CR33" s="98"/>
      <c r="CS33" s="98"/>
      <c r="CT33" s="98"/>
      <c r="CU33" s="98"/>
      <c r="CV33" s="98"/>
    </row>
    <row r="34" spans="1:100" ht="12.75" customHeight="1" x14ac:dyDescent="0.2">
      <c r="A34" s="293">
        <v>353019</v>
      </c>
      <c r="B34" s="294"/>
      <c r="C34" s="295"/>
      <c r="D34" s="296" t="s">
        <v>1005</v>
      </c>
      <c r="E34" s="297"/>
      <c r="F34" s="297"/>
      <c r="G34" s="297"/>
      <c r="H34" s="297"/>
      <c r="I34" s="297"/>
      <c r="J34" s="297"/>
      <c r="K34" s="297"/>
      <c r="L34" s="297"/>
      <c r="M34" s="297"/>
      <c r="N34" s="321"/>
      <c r="O34" s="298">
        <v>1143</v>
      </c>
      <c r="P34" s="299"/>
      <c r="Q34" s="299"/>
      <c r="R34" s="300"/>
      <c r="S34" s="299"/>
      <c r="T34" s="301"/>
      <c r="U34" s="293">
        <v>353080</v>
      </c>
      <c r="V34" s="294"/>
      <c r="W34" s="295"/>
      <c r="X34" s="296" t="s">
        <v>1010</v>
      </c>
      <c r="Y34" s="297"/>
      <c r="Z34" s="297"/>
      <c r="AA34" s="297"/>
      <c r="AB34" s="297"/>
      <c r="AC34" s="297"/>
      <c r="AD34" s="297"/>
      <c r="AE34" s="297"/>
      <c r="AF34" s="297"/>
      <c r="AG34" s="297"/>
      <c r="AH34" s="321"/>
      <c r="AI34" s="298">
        <v>100</v>
      </c>
      <c r="AJ34" s="299"/>
      <c r="AK34" s="299"/>
      <c r="AL34" s="300"/>
      <c r="AM34" s="299"/>
      <c r="AN34" s="301"/>
      <c r="AO34" s="293">
        <v>354021</v>
      </c>
      <c r="AP34" s="294"/>
      <c r="AQ34" s="295"/>
      <c r="AR34" s="296" t="s">
        <v>1011</v>
      </c>
      <c r="AS34" s="297"/>
      <c r="AT34" s="297"/>
      <c r="AU34" s="297"/>
      <c r="AV34" s="297"/>
      <c r="AW34" s="297"/>
      <c r="AX34" s="297"/>
      <c r="AY34" s="297"/>
      <c r="AZ34" s="297"/>
      <c r="BA34" s="297"/>
      <c r="BB34" s="321"/>
      <c r="BC34" s="298">
        <v>570</v>
      </c>
      <c r="BD34" s="299"/>
      <c r="BE34" s="299"/>
      <c r="BF34" s="300"/>
      <c r="BG34" s="299"/>
      <c r="BH34" s="301"/>
      <c r="BI34" s="293">
        <v>354081</v>
      </c>
      <c r="BJ34" s="294"/>
      <c r="BK34" s="295"/>
      <c r="BL34" s="296" t="s">
        <v>1008</v>
      </c>
      <c r="BM34" s="297"/>
      <c r="BN34" s="297"/>
      <c r="BO34" s="297"/>
      <c r="BP34" s="297"/>
      <c r="BQ34" s="297"/>
      <c r="BR34" s="297"/>
      <c r="BS34" s="297"/>
      <c r="BT34" s="297"/>
      <c r="BU34" s="297"/>
      <c r="BV34" s="321"/>
      <c r="BW34" s="298">
        <v>205</v>
      </c>
      <c r="BX34" s="299"/>
      <c r="BY34" s="299"/>
      <c r="BZ34" s="300"/>
      <c r="CA34" s="299"/>
      <c r="CB34" s="301"/>
      <c r="CC34" s="98"/>
      <c r="CD34" s="98"/>
      <c r="CE34" s="98"/>
      <c r="CF34" s="98"/>
      <c r="CG34" s="98"/>
      <c r="CH34" s="98"/>
      <c r="CI34" s="98"/>
      <c r="CJ34" s="98"/>
      <c r="CK34" s="98"/>
      <c r="CL34" s="98"/>
      <c r="CM34" s="98"/>
      <c r="CN34" s="98"/>
      <c r="CO34" s="98"/>
      <c r="CP34" s="98"/>
      <c r="CQ34" s="98"/>
      <c r="CR34" s="98"/>
      <c r="CS34" s="98"/>
      <c r="CT34" s="98"/>
      <c r="CU34" s="98"/>
      <c r="CV34" s="98"/>
    </row>
    <row r="35" spans="1:100" ht="12.75" customHeight="1" x14ac:dyDescent="0.2">
      <c r="A35" s="293">
        <v>353020</v>
      </c>
      <c r="B35" s="294"/>
      <c r="C35" s="295"/>
      <c r="D35" s="296" t="s">
        <v>1009</v>
      </c>
      <c r="E35" s="297"/>
      <c r="F35" s="297"/>
      <c r="G35" s="297"/>
      <c r="H35" s="297"/>
      <c r="I35" s="297"/>
      <c r="J35" s="297"/>
      <c r="K35" s="297"/>
      <c r="L35" s="297"/>
      <c r="M35" s="297"/>
      <c r="N35" s="321"/>
      <c r="O35" s="298">
        <v>750</v>
      </c>
      <c r="P35" s="299"/>
      <c r="Q35" s="299"/>
      <c r="R35" s="300"/>
      <c r="S35" s="299"/>
      <c r="T35" s="301"/>
      <c r="U35" s="293">
        <v>353081</v>
      </c>
      <c r="V35" s="294"/>
      <c r="W35" s="295"/>
      <c r="X35" s="296" t="s">
        <v>1014</v>
      </c>
      <c r="Y35" s="297"/>
      <c r="Z35" s="297"/>
      <c r="AA35" s="297"/>
      <c r="AB35" s="297"/>
      <c r="AC35" s="297"/>
      <c r="AD35" s="297"/>
      <c r="AE35" s="297"/>
      <c r="AF35" s="297"/>
      <c r="AG35" s="297"/>
      <c r="AH35" s="321"/>
      <c r="AI35" s="298">
        <v>420</v>
      </c>
      <c r="AJ35" s="299"/>
      <c r="AK35" s="299"/>
      <c r="AL35" s="300"/>
      <c r="AM35" s="299"/>
      <c r="AN35" s="301"/>
      <c r="AO35" s="293">
        <v>354022</v>
      </c>
      <c r="AP35" s="294"/>
      <c r="AQ35" s="295"/>
      <c r="AR35" s="296" t="s">
        <v>1015</v>
      </c>
      <c r="AS35" s="297"/>
      <c r="AT35" s="297"/>
      <c r="AU35" s="297"/>
      <c r="AV35" s="297"/>
      <c r="AW35" s="297"/>
      <c r="AX35" s="297"/>
      <c r="AY35" s="297"/>
      <c r="AZ35" s="297"/>
      <c r="BA35" s="297"/>
      <c r="BB35" s="321"/>
      <c r="BC35" s="298">
        <v>520</v>
      </c>
      <c r="BD35" s="299"/>
      <c r="BE35" s="299"/>
      <c r="BF35" s="300"/>
      <c r="BG35" s="299"/>
      <c r="BH35" s="301"/>
      <c r="BI35" s="376" t="s">
        <v>1012</v>
      </c>
      <c r="BJ35" s="377"/>
      <c r="BK35" s="377"/>
      <c r="BL35" s="377"/>
      <c r="BM35" s="377"/>
      <c r="BN35" s="377"/>
      <c r="BO35" s="377"/>
      <c r="BP35" s="377"/>
      <c r="BQ35" s="377"/>
      <c r="BR35" s="377"/>
      <c r="BS35" s="377"/>
      <c r="BT35" s="377"/>
      <c r="BU35" s="377"/>
      <c r="BV35" s="378"/>
      <c r="BW35" s="356">
        <f>SUM(BW25:BW34)</f>
        <v>3216</v>
      </c>
      <c r="BX35" s="357"/>
      <c r="BY35" s="358"/>
      <c r="BZ35" s="359" t="str">
        <f>IF(COUNTA(BZ25:BZ34)=0,"",SUMIF(BZ25:BZ34,"●",BW25:BW34)+SUM(BZ25:BZ34))</f>
        <v/>
      </c>
      <c r="CA35" s="357"/>
      <c r="CB35" s="358"/>
      <c r="CC35" s="98"/>
      <c r="CD35" s="98"/>
      <c r="CE35" s="98"/>
      <c r="CF35" s="98"/>
      <c r="CG35" s="98"/>
      <c r="CH35" s="98"/>
      <c r="CI35" s="98"/>
      <c r="CJ35" s="98"/>
      <c r="CK35" s="98"/>
      <c r="CL35" s="98"/>
      <c r="CM35" s="98"/>
      <c r="CN35" s="98"/>
      <c r="CO35" s="98"/>
      <c r="CP35" s="98"/>
      <c r="CQ35" s="98"/>
      <c r="CR35" s="98"/>
      <c r="CS35" s="98"/>
      <c r="CT35" s="98"/>
      <c r="CU35" s="98"/>
      <c r="CV35" s="98"/>
    </row>
    <row r="36" spans="1:100" ht="12.75" customHeight="1" x14ac:dyDescent="0.2">
      <c r="A36" s="293">
        <v>353021</v>
      </c>
      <c r="B36" s="294"/>
      <c r="C36" s="295"/>
      <c r="D36" s="296" t="s">
        <v>1013</v>
      </c>
      <c r="E36" s="297"/>
      <c r="F36" s="297"/>
      <c r="G36" s="297"/>
      <c r="H36" s="297"/>
      <c r="I36" s="297"/>
      <c r="J36" s="297"/>
      <c r="K36" s="297"/>
      <c r="L36" s="297"/>
      <c r="M36" s="297"/>
      <c r="N36" s="321"/>
      <c r="O36" s="298">
        <v>200</v>
      </c>
      <c r="P36" s="299"/>
      <c r="Q36" s="299"/>
      <c r="R36" s="300"/>
      <c r="S36" s="299"/>
      <c r="T36" s="301"/>
      <c r="U36" s="293">
        <v>353082</v>
      </c>
      <c r="V36" s="294"/>
      <c r="W36" s="295"/>
      <c r="X36" s="296" t="s">
        <v>1018</v>
      </c>
      <c r="Y36" s="297"/>
      <c r="Z36" s="297"/>
      <c r="AA36" s="297"/>
      <c r="AB36" s="297"/>
      <c r="AC36" s="297"/>
      <c r="AD36" s="297"/>
      <c r="AE36" s="297"/>
      <c r="AF36" s="297"/>
      <c r="AG36" s="297"/>
      <c r="AH36" s="321"/>
      <c r="AI36" s="298">
        <v>80</v>
      </c>
      <c r="AJ36" s="299"/>
      <c r="AK36" s="299"/>
      <c r="AL36" s="300"/>
      <c r="AM36" s="299"/>
      <c r="AN36" s="301"/>
      <c r="AO36" s="376" t="s">
        <v>1019</v>
      </c>
      <c r="AP36" s="377"/>
      <c r="AQ36" s="377"/>
      <c r="AR36" s="377"/>
      <c r="AS36" s="377"/>
      <c r="AT36" s="377"/>
      <c r="AU36" s="377"/>
      <c r="AV36" s="377"/>
      <c r="AW36" s="377"/>
      <c r="AX36" s="377"/>
      <c r="AY36" s="377"/>
      <c r="AZ36" s="377"/>
      <c r="BA36" s="377"/>
      <c r="BB36" s="378"/>
      <c r="BC36" s="356">
        <f>SUM(BC20:BC35)</f>
        <v>8539</v>
      </c>
      <c r="BD36" s="357"/>
      <c r="BE36" s="358"/>
      <c r="BF36" s="359" t="str">
        <f>IF(COUNTA(BF20:BF35)=0,"",SUMIF(BF20:BF35,"●",BC20:BC35)+SUM(BF20:BF35))</f>
        <v/>
      </c>
      <c r="BG36" s="357"/>
      <c r="BH36" s="358"/>
      <c r="BI36" s="293">
        <v>354082</v>
      </c>
      <c r="BJ36" s="294"/>
      <c r="BK36" s="295"/>
      <c r="BL36" s="296" t="s">
        <v>1016</v>
      </c>
      <c r="BM36" s="297"/>
      <c r="BN36" s="297"/>
      <c r="BO36" s="297"/>
      <c r="BP36" s="297"/>
      <c r="BQ36" s="297"/>
      <c r="BR36" s="297"/>
      <c r="BS36" s="297"/>
      <c r="BT36" s="297"/>
      <c r="BU36" s="297"/>
      <c r="BV36" s="321"/>
      <c r="BW36" s="298">
        <v>30</v>
      </c>
      <c r="BX36" s="299"/>
      <c r="BY36" s="299"/>
      <c r="BZ36" s="300"/>
      <c r="CA36" s="299"/>
      <c r="CB36" s="301"/>
      <c r="CC36" s="98"/>
      <c r="CD36" s="98"/>
      <c r="CE36" s="98"/>
      <c r="CF36" s="98"/>
      <c r="CG36" s="98"/>
      <c r="CH36" s="98"/>
      <c r="CI36" s="98"/>
      <c r="CJ36" s="98"/>
      <c r="CK36" s="98"/>
      <c r="CL36" s="98"/>
      <c r="CM36" s="98"/>
      <c r="CN36" s="98"/>
      <c r="CO36" s="98"/>
      <c r="CP36" s="98"/>
      <c r="CQ36" s="98"/>
      <c r="CR36" s="98"/>
      <c r="CS36" s="98"/>
      <c r="CT36" s="98"/>
      <c r="CU36" s="98"/>
      <c r="CV36" s="98"/>
    </row>
    <row r="37" spans="1:100" ht="12.75" customHeight="1" x14ac:dyDescent="0.2">
      <c r="A37" s="293">
        <v>353022</v>
      </c>
      <c r="B37" s="294"/>
      <c r="C37" s="295"/>
      <c r="D37" s="296" t="s">
        <v>1017</v>
      </c>
      <c r="E37" s="297"/>
      <c r="F37" s="297"/>
      <c r="G37" s="297"/>
      <c r="H37" s="297"/>
      <c r="I37" s="297"/>
      <c r="J37" s="297"/>
      <c r="K37" s="297"/>
      <c r="L37" s="297"/>
      <c r="M37" s="297"/>
      <c r="N37" s="321"/>
      <c r="O37" s="298">
        <v>700</v>
      </c>
      <c r="P37" s="299"/>
      <c r="Q37" s="299"/>
      <c r="R37" s="300"/>
      <c r="S37" s="299"/>
      <c r="T37" s="301"/>
      <c r="U37" s="293">
        <v>353083</v>
      </c>
      <c r="V37" s="294"/>
      <c r="W37" s="295"/>
      <c r="X37" s="296" t="s">
        <v>1022</v>
      </c>
      <c r="Y37" s="297"/>
      <c r="Z37" s="297"/>
      <c r="AA37" s="297"/>
      <c r="AB37" s="297"/>
      <c r="AC37" s="297"/>
      <c r="AD37" s="297"/>
      <c r="AE37" s="297"/>
      <c r="AF37" s="297"/>
      <c r="AG37" s="297"/>
      <c r="AH37" s="321"/>
      <c r="AI37" s="298">
        <v>130</v>
      </c>
      <c r="AJ37" s="299"/>
      <c r="AK37" s="299"/>
      <c r="AL37" s="300"/>
      <c r="AM37" s="299"/>
      <c r="AN37" s="301"/>
      <c r="AO37" s="293">
        <v>354023</v>
      </c>
      <c r="AP37" s="294"/>
      <c r="AQ37" s="295"/>
      <c r="AR37" s="296" t="s">
        <v>1023</v>
      </c>
      <c r="AS37" s="297"/>
      <c r="AT37" s="297"/>
      <c r="AU37" s="297"/>
      <c r="AV37" s="297"/>
      <c r="AW37" s="297"/>
      <c r="AX37" s="297"/>
      <c r="AY37" s="297"/>
      <c r="AZ37" s="297"/>
      <c r="BA37" s="297"/>
      <c r="BB37" s="321"/>
      <c r="BC37" s="298">
        <v>100</v>
      </c>
      <c r="BD37" s="299"/>
      <c r="BE37" s="299"/>
      <c r="BF37" s="300"/>
      <c r="BG37" s="299"/>
      <c r="BH37" s="301"/>
      <c r="BI37" s="293">
        <v>354083</v>
      </c>
      <c r="BJ37" s="294"/>
      <c r="BK37" s="295"/>
      <c r="BL37" s="296" t="s">
        <v>1020</v>
      </c>
      <c r="BM37" s="297"/>
      <c r="BN37" s="297"/>
      <c r="BO37" s="297"/>
      <c r="BP37" s="297"/>
      <c r="BQ37" s="297"/>
      <c r="BR37" s="297"/>
      <c r="BS37" s="297"/>
      <c r="BT37" s="297"/>
      <c r="BU37" s="297"/>
      <c r="BV37" s="321"/>
      <c r="BW37" s="298">
        <v>285</v>
      </c>
      <c r="BX37" s="299"/>
      <c r="BY37" s="299"/>
      <c r="BZ37" s="300"/>
      <c r="CA37" s="299"/>
      <c r="CB37" s="301"/>
      <c r="CC37" s="98"/>
      <c r="CD37" s="98"/>
      <c r="CE37" s="98"/>
      <c r="CF37" s="98"/>
      <c r="CG37" s="98"/>
      <c r="CH37" s="98"/>
      <c r="CI37" s="98"/>
      <c r="CJ37" s="98"/>
      <c r="CK37" s="98"/>
      <c r="CL37" s="98"/>
      <c r="CM37" s="98"/>
      <c r="CN37" s="98"/>
      <c r="CO37" s="98"/>
      <c r="CP37" s="98"/>
      <c r="CQ37" s="98"/>
      <c r="CR37" s="98"/>
      <c r="CS37" s="98"/>
      <c r="CT37" s="98"/>
      <c r="CU37" s="98"/>
      <c r="CV37" s="98"/>
    </row>
    <row r="38" spans="1:100" ht="12.75" customHeight="1" x14ac:dyDescent="0.2">
      <c r="A38" s="293">
        <v>353023</v>
      </c>
      <c r="B38" s="294"/>
      <c r="C38" s="295"/>
      <c r="D38" s="296" t="s">
        <v>1021</v>
      </c>
      <c r="E38" s="297"/>
      <c r="F38" s="297"/>
      <c r="G38" s="297"/>
      <c r="H38" s="297"/>
      <c r="I38" s="297"/>
      <c r="J38" s="297"/>
      <c r="K38" s="297"/>
      <c r="L38" s="297"/>
      <c r="M38" s="297"/>
      <c r="N38" s="321"/>
      <c r="O38" s="298">
        <v>600</v>
      </c>
      <c r="P38" s="299"/>
      <c r="Q38" s="299"/>
      <c r="R38" s="300"/>
      <c r="S38" s="299"/>
      <c r="T38" s="301"/>
      <c r="U38" s="293">
        <v>353084</v>
      </c>
      <c r="V38" s="294"/>
      <c r="W38" s="295"/>
      <c r="X38" s="296" t="s">
        <v>1026</v>
      </c>
      <c r="Y38" s="297"/>
      <c r="Z38" s="297"/>
      <c r="AA38" s="297"/>
      <c r="AB38" s="297"/>
      <c r="AC38" s="297"/>
      <c r="AD38" s="297"/>
      <c r="AE38" s="297"/>
      <c r="AF38" s="297"/>
      <c r="AG38" s="297"/>
      <c r="AH38" s="321"/>
      <c r="AI38" s="298">
        <v>500</v>
      </c>
      <c r="AJ38" s="299"/>
      <c r="AK38" s="299"/>
      <c r="AL38" s="300"/>
      <c r="AM38" s="299"/>
      <c r="AN38" s="301"/>
      <c r="AO38" s="293">
        <v>354024</v>
      </c>
      <c r="AP38" s="294"/>
      <c r="AQ38" s="295"/>
      <c r="AR38" s="296" t="s">
        <v>1027</v>
      </c>
      <c r="AS38" s="297"/>
      <c r="AT38" s="297"/>
      <c r="AU38" s="297"/>
      <c r="AV38" s="297"/>
      <c r="AW38" s="297"/>
      <c r="AX38" s="297"/>
      <c r="AY38" s="297"/>
      <c r="AZ38" s="297"/>
      <c r="BA38" s="297"/>
      <c r="BB38" s="321"/>
      <c r="BC38" s="298">
        <v>20</v>
      </c>
      <c r="BD38" s="299"/>
      <c r="BE38" s="299"/>
      <c r="BF38" s="300"/>
      <c r="BG38" s="299"/>
      <c r="BH38" s="301"/>
      <c r="BI38" s="293">
        <v>354084</v>
      </c>
      <c r="BJ38" s="294"/>
      <c r="BK38" s="295"/>
      <c r="BL38" s="296" t="s">
        <v>1024</v>
      </c>
      <c r="BM38" s="297"/>
      <c r="BN38" s="297"/>
      <c r="BO38" s="297"/>
      <c r="BP38" s="297"/>
      <c r="BQ38" s="297"/>
      <c r="BR38" s="297"/>
      <c r="BS38" s="297"/>
      <c r="BT38" s="297"/>
      <c r="BU38" s="297"/>
      <c r="BV38" s="321"/>
      <c r="BW38" s="298">
        <v>350</v>
      </c>
      <c r="BX38" s="299"/>
      <c r="BY38" s="299"/>
      <c r="BZ38" s="300"/>
      <c r="CA38" s="299"/>
      <c r="CB38" s="301"/>
      <c r="CC38" s="98"/>
      <c r="CD38" s="98"/>
      <c r="CE38" s="98"/>
      <c r="CF38" s="98"/>
      <c r="CG38" s="98"/>
      <c r="CH38" s="98"/>
      <c r="CI38" s="98"/>
      <c r="CJ38" s="98"/>
      <c r="CK38" s="98"/>
      <c r="CL38" s="98"/>
      <c r="CM38" s="98"/>
      <c r="CN38" s="98"/>
      <c r="CO38" s="98"/>
      <c r="CP38" s="98"/>
      <c r="CQ38" s="98"/>
      <c r="CR38" s="98"/>
      <c r="CS38" s="98"/>
      <c r="CT38" s="98"/>
      <c r="CU38" s="98"/>
      <c r="CV38" s="98"/>
    </row>
    <row r="39" spans="1:100" ht="12.75" customHeight="1" x14ac:dyDescent="0.2">
      <c r="A39" s="293">
        <v>353024</v>
      </c>
      <c r="B39" s="294"/>
      <c r="C39" s="295"/>
      <c r="D39" s="296" t="s">
        <v>1025</v>
      </c>
      <c r="E39" s="297"/>
      <c r="F39" s="297"/>
      <c r="G39" s="297"/>
      <c r="H39" s="297"/>
      <c r="I39" s="297"/>
      <c r="J39" s="297"/>
      <c r="K39" s="297"/>
      <c r="L39" s="297"/>
      <c r="M39" s="297"/>
      <c r="N39" s="321"/>
      <c r="O39" s="298">
        <v>200</v>
      </c>
      <c r="P39" s="299"/>
      <c r="Q39" s="299"/>
      <c r="R39" s="300"/>
      <c r="S39" s="299"/>
      <c r="T39" s="301"/>
      <c r="U39" s="293">
        <v>353085</v>
      </c>
      <c r="V39" s="294"/>
      <c r="W39" s="295"/>
      <c r="X39" s="296" t="s">
        <v>1030</v>
      </c>
      <c r="Y39" s="297"/>
      <c r="Z39" s="297"/>
      <c r="AA39" s="297"/>
      <c r="AB39" s="297"/>
      <c r="AC39" s="297"/>
      <c r="AD39" s="297"/>
      <c r="AE39" s="297"/>
      <c r="AF39" s="297"/>
      <c r="AG39" s="297"/>
      <c r="AH39" s="321"/>
      <c r="AI39" s="298">
        <v>80</v>
      </c>
      <c r="AJ39" s="299"/>
      <c r="AK39" s="299"/>
      <c r="AL39" s="300"/>
      <c r="AM39" s="299"/>
      <c r="AN39" s="301"/>
      <c r="AO39" s="293">
        <v>354025</v>
      </c>
      <c r="AP39" s="294"/>
      <c r="AQ39" s="295"/>
      <c r="AR39" s="296" t="s">
        <v>1031</v>
      </c>
      <c r="AS39" s="297"/>
      <c r="AT39" s="297"/>
      <c r="AU39" s="297"/>
      <c r="AV39" s="297"/>
      <c r="AW39" s="297"/>
      <c r="AX39" s="297"/>
      <c r="AY39" s="297"/>
      <c r="AZ39" s="297"/>
      <c r="BA39" s="297"/>
      <c r="BB39" s="321"/>
      <c r="BC39" s="298">
        <v>160</v>
      </c>
      <c r="BD39" s="299"/>
      <c r="BE39" s="299"/>
      <c r="BF39" s="300"/>
      <c r="BG39" s="299"/>
      <c r="BH39" s="301"/>
      <c r="BI39" s="293">
        <v>354086</v>
      </c>
      <c r="BJ39" s="294"/>
      <c r="BK39" s="295"/>
      <c r="BL39" s="296" t="s">
        <v>1028</v>
      </c>
      <c r="BM39" s="297"/>
      <c r="BN39" s="297"/>
      <c r="BO39" s="297"/>
      <c r="BP39" s="297"/>
      <c r="BQ39" s="297"/>
      <c r="BR39" s="297"/>
      <c r="BS39" s="297"/>
      <c r="BT39" s="297"/>
      <c r="BU39" s="297"/>
      <c r="BV39" s="321"/>
      <c r="BW39" s="298">
        <v>710</v>
      </c>
      <c r="BX39" s="299"/>
      <c r="BY39" s="299"/>
      <c r="BZ39" s="300"/>
      <c r="CA39" s="299"/>
      <c r="CB39" s="301"/>
      <c r="CC39" s="98"/>
      <c r="CD39" s="98"/>
      <c r="CE39" s="98"/>
      <c r="CF39" s="98"/>
      <c r="CG39" s="98"/>
      <c r="CH39" s="98"/>
      <c r="CI39" s="98"/>
      <c r="CJ39" s="98"/>
      <c r="CK39" s="98"/>
      <c r="CL39" s="98"/>
      <c r="CM39" s="98"/>
      <c r="CN39" s="98"/>
      <c r="CO39" s="98"/>
      <c r="CP39" s="98"/>
      <c r="CQ39" s="98"/>
      <c r="CR39" s="98"/>
      <c r="CS39" s="98"/>
      <c r="CT39" s="98"/>
      <c r="CU39" s="98"/>
      <c r="CV39" s="98"/>
    </row>
    <row r="40" spans="1:100" ht="12.75" customHeight="1" x14ac:dyDescent="0.2">
      <c r="A40" s="293">
        <v>353025</v>
      </c>
      <c r="B40" s="294"/>
      <c r="C40" s="295"/>
      <c r="D40" s="296" t="s">
        <v>1029</v>
      </c>
      <c r="E40" s="297"/>
      <c r="F40" s="297"/>
      <c r="G40" s="297"/>
      <c r="H40" s="297"/>
      <c r="I40" s="297"/>
      <c r="J40" s="297"/>
      <c r="K40" s="297"/>
      <c r="L40" s="297"/>
      <c r="M40" s="297"/>
      <c r="N40" s="321"/>
      <c r="O40" s="298">
        <v>400</v>
      </c>
      <c r="P40" s="299"/>
      <c r="Q40" s="299"/>
      <c r="R40" s="300"/>
      <c r="S40" s="299"/>
      <c r="T40" s="301"/>
      <c r="U40" s="293">
        <v>353086</v>
      </c>
      <c r="V40" s="294"/>
      <c r="W40" s="295"/>
      <c r="X40" s="296" t="s">
        <v>1034</v>
      </c>
      <c r="Y40" s="297"/>
      <c r="Z40" s="297"/>
      <c r="AA40" s="297"/>
      <c r="AB40" s="297"/>
      <c r="AC40" s="297"/>
      <c r="AD40" s="297"/>
      <c r="AE40" s="297"/>
      <c r="AF40" s="297"/>
      <c r="AG40" s="297"/>
      <c r="AH40" s="321"/>
      <c r="AI40" s="298">
        <v>110</v>
      </c>
      <c r="AJ40" s="299"/>
      <c r="AK40" s="299"/>
      <c r="AL40" s="300"/>
      <c r="AM40" s="299"/>
      <c r="AN40" s="301"/>
      <c r="AO40" s="293">
        <v>354026</v>
      </c>
      <c r="AP40" s="294"/>
      <c r="AQ40" s="295"/>
      <c r="AR40" s="296" t="s">
        <v>1035</v>
      </c>
      <c r="AS40" s="297"/>
      <c r="AT40" s="297"/>
      <c r="AU40" s="297"/>
      <c r="AV40" s="297"/>
      <c r="AW40" s="297"/>
      <c r="AX40" s="297"/>
      <c r="AY40" s="297"/>
      <c r="AZ40" s="297"/>
      <c r="BA40" s="297"/>
      <c r="BB40" s="321"/>
      <c r="BC40" s="298">
        <v>21</v>
      </c>
      <c r="BD40" s="299"/>
      <c r="BE40" s="299"/>
      <c r="BF40" s="300"/>
      <c r="BG40" s="299"/>
      <c r="BH40" s="301"/>
      <c r="BI40" s="293">
        <v>354087</v>
      </c>
      <c r="BJ40" s="294"/>
      <c r="BK40" s="295"/>
      <c r="BL40" s="296" t="s">
        <v>1032</v>
      </c>
      <c r="BM40" s="297"/>
      <c r="BN40" s="297"/>
      <c r="BO40" s="297"/>
      <c r="BP40" s="297"/>
      <c r="BQ40" s="297"/>
      <c r="BR40" s="297"/>
      <c r="BS40" s="297"/>
      <c r="BT40" s="297"/>
      <c r="BU40" s="297"/>
      <c r="BV40" s="321"/>
      <c r="BW40" s="298">
        <v>410</v>
      </c>
      <c r="BX40" s="299"/>
      <c r="BY40" s="299"/>
      <c r="BZ40" s="300"/>
      <c r="CA40" s="299"/>
      <c r="CB40" s="301"/>
      <c r="CC40" s="98"/>
      <c r="CD40" s="98"/>
      <c r="CE40" s="98"/>
      <c r="CF40" s="98"/>
      <c r="CG40" s="98"/>
      <c r="CH40" s="98"/>
      <c r="CI40" s="98"/>
      <c r="CJ40" s="98"/>
      <c r="CK40" s="98"/>
      <c r="CL40" s="98"/>
      <c r="CM40" s="98"/>
      <c r="CN40" s="98"/>
      <c r="CO40" s="98"/>
      <c r="CP40" s="98"/>
      <c r="CQ40" s="98"/>
      <c r="CR40" s="98"/>
      <c r="CS40" s="98"/>
      <c r="CT40" s="98"/>
      <c r="CU40" s="98"/>
      <c r="CV40" s="98"/>
    </row>
    <row r="41" spans="1:100" ht="12.75" customHeight="1" x14ac:dyDescent="0.2">
      <c r="A41" s="293">
        <v>353026</v>
      </c>
      <c r="B41" s="294"/>
      <c r="C41" s="295"/>
      <c r="D41" s="296" t="s">
        <v>1033</v>
      </c>
      <c r="E41" s="297"/>
      <c r="F41" s="297"/>
      <c r="G41" s="297"/>
      <c r="H41" s="297"/>
      <c r="I41" s="297"/>
      <c r="J41" s="297"/>
      <c r="K41" s="297"/>
      <c r="L41" s="297"/>
      <c r="M41" s="297"/>
      <c r="N41" s="321"/>
      <c r="O41" s="298">
        <v>15</v>
      </c>
      <c r="P41" s="299"/>
      <c r="Q41" s="299"/>
      <c r="R41" s="300"/>
      <c r="S41" s="299"/>
      <c r="T41" s="301"/>
      <c r="U41" s="376" t="s">
        <v>1038</v>
      </c>
      <c r="V41" s="377"/>
      <c r="W41" s="377"/>
      <c r="X41" s="377"/>
      <c r="Y41" s="377"/>
      <c r="Z41" s="377"/>
      <c r="AA41" s="377"/>
      <c r="AB41" s="377"/>
      <c r="AC41" s="377"/>
      <c r="AD41" s="377"/>
      <c r="AE41" s="377"/>
      <c r="AF41" s="377"/>
      <c r="AG41" s="377"/>
      <c r="AH41" s="378"/>
      <c r="AI41" s="356">
        <f>SUM(AI18:AI40)</f>
        <v>6740</v>
      </c>
      <c r="AJ41" s="357"/>
      <c r="AK41" s="358"/>
      <c r="AL41" s="359" t="str">
        <f>IF(COUNTA(AL18:AL40)=0,"",SUMIF(AL18:AL40,"●",AI18:AI40)+SUM(AL18:AL40))</f>
        <v/>
      </c>
      <c r="AM41" s="357"/>
      <c r="AN41" s="358"/>
      <c r="AO41" s="293">
        <v>354027</v>
      </c>
      <c r="AP41" s="294"/>
      <c r="AQ41" s="295"/>
      <c r="AR41" s="296" t="s">
        <v>1039</v>
      </c>
      <c r="AS41" s="297"/>
      <c r="AT41" s="297"/>
      <c r="AU41" s="297"/>
      <c r="AV41" s="297"/>
      <c r="AW41" s="297"/>
      <c r="AX41" s="297"/>
      <c r="AY41" s="297"/>
      <c r="AZ41" s="297"/>
      <c r="BA41" s="297"/>
      <c r="BB41" s="321"/>
      <c r="BC41" s="298">
        <v>430</v>
      </c>
      <c r="BD41" s="299"/>
      <c r="BE41" s="299"/>
      <c r="BF41" s="300"/>
      <c r="BG41" s="299"/>
      <c r="BH41" s="301"/>
      <c r="BI41" s="293">
        <v>354088</v>
      </c>
      <c r="BJ41" s="294"/>
      <c r="BK41" s="295"/>
      <c r="BL41" s="296" t="s">
        <v>1036</v>
      </c>
      <c r="BM41" s="297"/>
      <c r="BN41" s="297"/>
      <c r="BO41" s="297"/>
      <c r="BP41" s="297"/>
      <c r="BQ41" s="297"/>
      <c r="BR41" s="297"/>
      <c r="BS41" s="297"/>
      <c r="BT41" s="297"/>
      <c r="BU41" s="297"/>
      <c r="BV41" s="321"/>
      <c r="BW41" s="298">
        <v>880</v>
      </c>
      <c r="BX41" s="299"/>
      <c r="BY41" s="299"/>
      <c r="BZ41" s="300"/>
      <c r="CA41" s="299"/>
      <c r="CB41" s="301"/>
      <c r="CC41" s="98"/>
      <c r="CD41" s="98"/>
      <c r="CE41" s="98"/>
      <c r="CF41" s="98"/>
      <c r="CG41" s="98"/>
      <c r="CH41" s="98"/>
      <c r="CI41" s="98"/>
      <c r="CJ41" s="98"/>
      <c r="CK41" s="98"/>
      <c r="CL41" s="98"/>
      <c r="CM41" s="98"/>
      <c r="CN41" s="98"/>
      <c r="CO41" s="98"/>
      <c r="CP41" s="98"/>
      <c r="CQ41" s="98"/>
      <c r="CR41" s="98"/>
      <c r="CS41" s="98"/>
      <c r="CT41" s="98"/>
      <c r="CU41" s="98"/>
      <c r="CV41" s="98"/>
    </row>
    <row r="42" spans="1:100" ht="12.75" customHeight="1" x14ac:dyDescent="0.2">
      <c r="A42" s="293">
        <v>353027</v>
      </c>
      <c r="B42" s="294"/>
      <c r="C42" s="295"/>
      <c r="D42" s="296" t="s">
        <v>1037</v>
      </c>
      <c r="E42" s="297"/>
      <c r="F42" s="297"/>
      <c r="G42" s="297"/>
      <c r="H42" s="297"/>
      <c r="I42" s="297"/>
      <c r="J42" s="297"/>
      <c r="K42" s="297"/>
      <c r="L42" s="297"/>
      <c r="M42" s="297"/>
      <c r="N42" s="321"/>
      <c r="O42" s="298">
        <v>500</v>
      </c>
      <c r="P42" s="299"/>
      <c r="Q42" s="299"/>
      <c r="R42" s="300"/>
      <c r="S42" s="299"/>
      <c r="T42" s="301"/>
      <c r="U42" s="293">
        <v>353087</v>
      </c>
      <c r="V42" s="294"/>
      <c r="W42" s="295"/>
      <c r="X42" s="296" t="s">
        <v>1042</v>
      </c>
      <c r="Y42" s="297"/>
      <c r="Z42" s="297"/>
      <c r="AA42" s="297"/>
      <c r="AB42" s="297"/>
      <c r="AC42" s="297"/>
      <c r="AD42" s="297"/>
      <c r="AE42" s="297"/>
      <c r="AF42" s="297"/>
      <c r="AG42" s="297"/>
      <c r="AH42" s="321"/>
      <c r="AI42" s="298">
        <v>440</v>
      </c>
      <c r="AJ42" s="299"/>
      <c r="AK42" s="299"/>
      <c r="AL42" s="300"/>
      <c r="AM42" s="299"/>
      <c r="AN42" s="301"/>
      <c r="AO42" s="293">
        <v>354028</v>
      </c>
      <c r="AP42" s="294"/>
      <c r="AQ42" s="295"/>
      <c r="AR42" s="296" t="s">
        <v>1043</v>
      </c>
      <c r="AS42" s="297"/>
      <c r="AT42" s="297"/>
      <c r="AU42" s="297"/>
      <c r="AV42" s="297"/>
      <c r="AW42" s="297"/>
      <c r="AX42" s="297"/>
      <c r="AY42" s="297"/>
      <c r="AZ42" s="297"/>
      <c r="BA42" s="297"/>
      <c r="BB42" s="321"/>
      <c r="BC42" s="298">
        <v>750</v>
      </c>
      <c r="BD42" s="299"/>
      <c r="BE42" s="299"/>
      <c r="BF42" s="300"/>
      <c r="BG42" s="299"/>
      <c r="BH42" s="301"/>
      <c r="BI42" s="293">
        <v>354089</v>
      </c>
      <c r="BJ42" s="294"/>
      <c r="BK42" s="295"/>
      <c r="BL42" s="296" t="s">
        <v>1040</v>
      </c>
      <c r="BM42" s="297"/>
      <c r="BN42" s="297"/>
      <c r="BO42" s="297"/>
      <c r="BP42" s="297"/>
      <c r="BQ42" s="297"/>
      <c r="BR42" s="297"/>
      <c r="BS42" s="297"/>
      <c r="BT42" s="297"/>
      <c r="BU42" s="297"/>
      <c r="BV42" s="321"/>
      <c r="BW42" s="298">
        <v>80</v>
      </c>
      <c r="BX42" s="299"/>
      <c r="BY42" s="299"/>
      <c r="BZ42" s="300"/>
      <c r="CA42" s="299"/>
      <c r="CB42" s="301"/>
      <c r="CC42" s="98"/>
      <c r="CD42" s="98"/>
      <c r="CE42" s="98"/>
      <c r="CF42" s="98"/>
      <c r="CG42" s="98"/>
      <c r="CH42" s="98"/>
      <c r="CI42" s="98"/>
      <c r="CJ42" s="98"/>
      <c r="CK42" s="98"/>
      <c r="CL42" s="98"/>
      <c r="CM42" s="98"/>
      <c r="CN42" s="98"/>
      <c r="CO42" s="98"/>
      <c r="CP42" s="98"/>
      <c r="CQ42" s="98"/>
      <c r="CR42" s="98"/>
      <c r="CS42" s="98"/>
      <c r="CT42" s="98"/>
      <c r="CU42" s="98"/>
      <c r="CV42" s="98"/>
    </row>
    <row r="43" spans="1:100" ht="12.75" customHeight="1" x14ac:dyDescent="0.2">
      <c r="A43" s="293">
        <v>353028</v>
      </c>
      <c r="B43" s="294"/>
      <c r="C43" s="295"/>
      <c r="D43" s="296" t="s">
        <v>1041</v>
      </c>
      <c r="E43" s="297"/>
      <c r="F43" s="297"/>
      <c r="G43" s="297"/>
      <c r="H43" s="297"/>
      <c r="I43" s="297"/>
      <c r="J43" s="297"/>
      <c r="K43" s="297"/>
      <c r="L43" s="297"/>
      <c r="M43" s="297"/>
      <c r="N43" s="321"/>
      <c r="O43" s="298">
        <v>500</v>
      </c>
      <c r="P43" s="299"/>
      <c r="Q43" s="299"/>
      <c r="R43" s="300"/>
      <c r="S43" s="299"/>
      <c r="T43" s="301"/>
      <c r="U43" s="293">
        <v>353088</v>
      </c>
      <c r="V43" s="294"/>
      <c r="W43" s="295"/>
      <c r="X43" s="296" t="s">
        <v>1046</v>
      </c>
      <c r="Y43" s="297"/>
      <c r="Z43" s="297"/>
      <c r="AA43" s="297"/>
      <c r="AB43" s="297"/>
      <c r="AC43" s="297"/>
      <c r="AD43" s="297"/>
      <c r="AE43" s="297"/>
      <c r="AF43" s="297"/>
      <c r="AG43" s="297"/>
      <c r="AH43" s="321"/>
      <c r="AI43" s="298">
        <v>250</v>
      </c>
      <c r="AJ43" s="299"/>
      <c r="AK43" s="299"/>
      <c r="AL43" s="300"/>
      <c r="AM43" s="299"/>
      <c r="AN43" s="301"/>
      <c r="AO43" s="293">
        <v>354029</v>
      </c>
      <c r="AP43" s="294"/>
      <c r="AQ43" s="295"/>
      <c r="AR43" s="296" t="s">
        <v>1047</v>
      </c>
      <c r="AS43" s="297"/>
      <c r="AT43" s="297"/>
      <c r="AU43" s="297"/>
      <c r="AV43" s="297"/>
      <c r="AW43" s="297"/>
      <c r="AX43" s="297"/>
      <c r="AY43" s="297"/>
      <c r="AZ43" s="297"/>
      <c r="BA43" s="297"/>
      <c r="BB43" s="321"/>
      <c r="BC43" s="298">
        <v>180</v>
      </c>
      <c r="BD43" s="299"/>
      <c r="BE43" s="299"/>
      <c r="BF43" s="300"/>
      <c r="BG43" s="299"/>
      <c r="BH43" s="301"/>
      <c r="BI43" s="293">
        <v>354090</v>
      </c>
      <c r="BJ43" s="294"/>
      <c r="BK43" s="295"/>
      <c r="BL43" s="296" t="s">
        <v>1044</v>
      </c>
      <c r="BM43" s="297"/>
      <c r="BN43" s="297"/>
      <c r="BO43" s="297"/>
      <c r="BP43" s="297"/>
      <c r="BQ43" s="297"/>
      <c r="BR43" s="297"/>
      <c r="BS43" s="297"/>
      <c r="BT43" s="297"/>
      <c r="BU43" s="297"/>
      <c r="BV43" s="321"/>
      <c r="BW43" s="298">
        <v>585</v>
      </c>
      <c r="BX43" s="299"/>
      <c r="BY43" s="299"/>
      <c r="BZ43" s="300"/>
      <c r="CA43" s="299"/>
      <c r="CB43" s="301"/>
      <c r="CC43" s="98"/>
      <c r="CD43" s="98"/>
      <c r="CE43" s="98"/>
      <c r="CF43" s="98"/>
      <c r="CG43" s="98"/>
      <c r="CH43" s="98"/>
      <c r="CI43" s="98"/>
      <c r="CJ43" s="98"/>
      <c r="CK43" s="98"/>
      <c r="CL43" s="98"/>
      <c r="CM43" s="98"/>
      <c r="CN43" s="98"/>
      <c r="CO43" s="98"/>
      <c r="CP43" s="98"/>
      <c r="CQ43" s="98"/>
      <c r="CR43" s="98"/>
      <c r="CS43" s="98"/>
      <c r="CT43" s="98"/>
      <c r="CU43" s="98"/>
      <c r="CV43" s="98"/>
    </row>
    <row r="44" spans="1:100" ht="12.75" customHeight="1" x14ac:dyDescent="0.2">
      <c r="A44" s="293">
        <v>353029</v>
      </c>
      <c r="B44" s="294"/>
      <c r="C44" s="295"/>
      <c r="D44" s="296" t="s">
        <v>1045</v>
      </c>
      <c r="E44" s="297"/>
      <c r="F44" s="297"/>
      <c r="G44" s="297"/>
      <c r="H44" s="297"/>
      <c r="I44" s="297"/>
      <c r="J44" s="297"/>
      <c r="K44" s="297"/>
      <c r="L44" s="297"/>
      <c r="M44" s="297"/>
      <c r="N44" s="321"/>
      <c r="O44" s="298">
        <v>550</v>
      </c>
      <c r="P44" s="299"/>
      <c r="Q44" s="299"/>
      <c r="R44" s="300"/>
      <c r="S44" s="299"/>
      <c r="T44" s="301"/>
      <c r="U44" s="376" t="s">
        <v>1050</v>
      </c>
      <c r="V44" s="377"/>
      <c r="W44" s="377"/>
      <c r="X44" s="377"/>
      <c r="Y44" s="377"/>
      <c r="Z44" s="377"/>
      <c r="AA44" s="377"/>
      <c r="AB44" s="377"/>
      <c r="AC44" s="377"/>
      <c r="AD44" s="377"/>
      <c r="AE44" s="377"/>
      <c r="AF44" s="377"/>
      <c r="AG44" s="377"/>
      <c r="AH44" s="378"/>
      <c r="AI44" s="356">
        <f>SUM(AI42:AI43)</f>
        <v>690</v>
      </c>
      <c r="AJ44" s="357"/>
      <c r="AK44" s="358"/>
      <c r="AL44" s="359" t="str">
        <f>IF(COUNTA(AL42:AL43)=0,"",SUMIF(AL42:AL43,"●",AI42:AI43)+SUM(AL42:AL43))</f>
        <v/>
      </c>
      <c r="AM44" s="357"/>
      <c r="AN44" s="358"/>
      <c r="AO44" s="293">
        <v>354030</v>
      </c>
      <c r="AP44" s="294"/>
      <c r="AQ44" s="295"/>
      <c r="AR44" s="296" t="s">
        <v>1051</v>
      </c>
      <c r="AS44" s="297"/>
      <c r="AT44" s="297"/>
      <c r="AU44" s="297"/>
      <c r="AV44" s="297"/>
      <c r="AW44" s="297"/>
      <c r="AX44" s="297"/>
      <c r="AY44" s="297"/>
      <c r="AZ44" s="297"/>
      <c r="BA44" s="297"/>
      <c r="BB44" s="321"/>
      <c r="BC44" s="298">
        <v>540</v>
      </c>
      <c r="BD44" s="299"/>
      <c r="BE44" s="299"/>
      <c r="BF44" s="300"/>
      <c r="BG44" s="299"/>
      <c r="BH44" s="301"/>
      <c r="BI44" s="293">
        <v>354091</v>
      </c>
      <c r="BJ44" s="294"/>
      <c r="BK44" s="295"/>
      <c r="BL44" s="296" t="s">
        <v>1048</v>
      </c>
      <c r="BM44" s="297"/>
      <c r="BN44" s="297"/>
      <c r="BO44" s="297"/>
      <c r="BP44" s="297"/>
      <c r="BQ44" s="297"/>
      <c r="BR44" s="297"/>
      <c r="BS44" s="297"/>
      <c r="BT44" s="297"/>
      <c r="BU44" s="297"/>
      <c r="BV44" s="321"/>
      <c r="BW44" s="298">
        <v>440</v>
      </c>
      <c r="BX44" s="299"/>
      <c r="BY44" s="299"/>
      <c r="BZ44" s="300"/>
      <c r="CA44" s="299"/>
      <c r="CB44" s="301"/>
      <c r="CC44" s="98"/>
      <c r="CD44" s="98"/>
      <c r="CE44" s="98"/>
      <c r="CF44" s="98"/>
      <c r="CG44" s="98"/>
      <c r="CH44" s="98"/>
      <c r="CI44" s="98"/>
      <c r="CJ44" s="98"/>
      <c r="CK44" s="98"/>
      <c r="CL44" s="98"/>
      <c r="CM44" s="98"/>
      <c r="CN44" s="98"/>
      <c r="CO44" s="98"/>
      <c r="CP44" s="98"/>
      <c r="CQ44" s="98"/>
      <c r="CR44" s="98"/>
      <c r="CS44" s="98"/>
      <c r="CT44" s="98"/>
      <c r="CU44" s="98"/>
      <c r="CV44" s="98"/>
    </row>
    <row r="45" spans="1:100" ht="12.75" customHeight="1" thickBot="1" x14ac:dyDescent="0.25">
      <c r="A45" s="293">
        <v>353031</v>
      </c>
      <c r="B45" s="294"/>
      <c r="C45" s="295"/>
      <c r="D45" s="296" t="s">
        <v>1049</v>
      </c>
      <c r="E45" s="297"/>
      <c r="F45" s="297"/>
      <c r="G45" s="297"/>
      <c r="H45" s="297"/>
      <c r="I45" s="297"/>
      <c r="J45" s="297"/>
      <c r="K45" s="297"/>
      <c r="L45" s="297"/>
      <c r="M45" s="297"/>
      <c r="N45" s="321"/>
      <c r="O45" s="298">
        <v>480</v>
      </c>
      <c r="P45" s="299"/>
      <c r="Q45" s="299"/>
      <c r="R45" s="300"/>
      <c r="S45" s="299"/>
      <c r="T45" s="301"/>
      <c r="U45" s="293">
        <v>353092</v>
      </c>
      <c r="V45" s="294"/>
      <c r="W45" s="295"/>
      <c r="X45" s="296" t="s">
        <v>1054</v>
      </c>
      <c r="Y45" s="297"/>
      <c r="Z45" s="297"/>
      <c r="AA45" s="297"/>
      <c r="AB45" s="297"/>
      <c r="AC45" s="297"/>
      <c r="AD45" s="297"/>
      <c r="AE45" s="297"/>
      <c r="AF45" s="297"/>
      <c r="AG45" s="297"/>
      <c r="AH45" s="321"/>
      <c r="AI45" s="298">
        <v>325</v>
      </c>
      <c r="AJ45" s="299"/>
      <c r="AK45" s="299"/>
      <c r="AL45" s="300"/>
      <c r="AM45" s="299"/>
      <c r="AN45" s="301"/>
      <c r="AO45" s="293">
        <v>354031</v>
      </c>
      <c r="AP45" s="294"/>
      <c r="AQ45" s="295"/>
      <c r="AR45" s="296" t="s">
        <v>1055</v>
      </c>
      <c r="AS45" s="297"/>
      <c r="AT45" s="297"/>
      <c r="AU45" s="297"/>
      <c r="AV45" s="297"/>
      <c r="AW45" s="297"/>
      <c r="AX45" s="297"/>
      <c r="AY45" s="297"/>
      <c r="AZ45" s="297"/>
      <c r="BA45" s="297"/>
      <c r="BB45" s="321"/>
      <c r="BC45" s="298">
        <v>570</v>
      </c>
      <c r="BD45" s="299"/>
      <c r="BE45" s="299"/>
      <c r="BF45" s="300"/>
      <c r="BG45" s="299"/>
      <c r="BH45" s="301"/>
      <c r="BI45" s="319" t="s">
        <v>1052</v>
      </c>
      <c r="BJ45" s="279"/>
      <c r="BK45" s="279"/>
      <c r="BL45" s="279"/>
      <c r="BM45" s="279"/>
      <c r="BN45" s="279"/>
      <c r="BO45" s="279"/>
      <c r="BP45" s="279"/>
      <c r="BQ45" s="279"/>
      <c r="BR45" s="279"/>
      <c r="BS45" s="279"/>
      <c r="BT45" s="279"/>
      <c r="BU45" s="279"/>
      <c r="BV45" s="320"/>
      <c r="BW45" s="280">
        <f>SUM(BW36:BW44)</f>
        <v>3770</v>
      </c>
      <c r="BX45" s="281"/>
      <c r="BY45" s="282"/>
      <c r="BZ45" s="571" t="str">
        <f>IF(COUNTA(BZ36:BZ44)=0,"",SUMIF(BZ36:BZ44,"●",BW36:BW44)+SUM(BZ36:BZ44))</f>
        <v/>
      </c>
      <c r="CA45" s="572"/>
      <c r="CB45" s="573"/>
      <c r="CC45" s="98"/>
      <c r="CD45" s="98"/>
      <c r="CE45" s="98"/>
      <c r="CF45" s="98"/>
      <c r="CG45" s="98"/>
      <c r="CH45" s="98"/>
      <c r="CI45" s="98"/>
      <c r="CJ45" s="98"/>
      <c r="CK45" s="98"/>
      <c r="CL45" s="98"/>
      <c r="CM45" s="98"/>
      <c r="CN45" s="98"/>
      <c r="CO45" s="98"/>
      <c r="CP45" s="98"/>
      <c r="CQ45" s="98"/>
      <c r="CR45" s="98"/>
      <c r="CS45" s="98"/>
      <c r="CT45" s="98"/>
      <c r="CU45" s="98"/>
      <c r="CV45" s="98"/>
    </row>
    <row r="46" spans="1:100" ht="12.75" customHeight="1" x14ac:dyDescent="0.2">
      <c r="A46" s="293">
        <v>353032</v>
      </c>
      <c r="B46" s="294"/>
      <c r="C46" s="295"/>
      <c r="D46" s="296" t="s">
        <v>1053</v>
      </c>
      <c r="E46" s="297"/>
      <c r="F46" s="297"/>
      <c r="G46" s="297"/>
      <c r="H46" s="297"/>
      <c r="I46" s="297"/>
      <c r="J46" s="297"/>
      <c r="K46" s="297"/>
      <c r="L46" s="297"/>
      <c r="M46" s="297"/>
      <c r="N46" s="321"/>
      <c r="O46" s="298">
        <v>300</v>
      </c>
      <c r="P46" s="299"/>
      <c r="Q46" s="299"/>
      <c r="R46" s="300"/>
      <c r="S46" s="299"/>
      <c r="T46" s="301"/>
      <c r="U46" s="293">
        <v>353093</v>
      </c>
      <c r="V46" s="294"/>
      <c r="W46" s="295"/>
      <c r="X46" s="296" t="s">
        <v>1057</v>
      </c>
      <c r="Y46" s="297"/>
      <c r="Z46" s="297"/>
      <c r="AA46" s="297"/>
      <c r="AB46" s="297"/>
      <c r="AC46" s="297"/>
      <c r="AD46" s="297"/>
      <c r="AE46" s="297"/>
      <c r="AF46" s="297"/>
      <c r="AG46" s="297"/>
      <c r="AH46" s="321"/>
      <c r="AI46" s="298">
        <v>680</v>
      </c>
      <c r="AJ46" s="299"/>
      <c r="AK46" s="299"/>
      <c r="AL46" s="300"/>
      <c r="AM46" s="299"/>
      <c r="AN46" s="301"/>
      <c r="AO46" s="293">
        <v>354032</v>
      </c>
      <c r="AP46" s="294"/>
      <c r="AQ46" s="295"/>
      <c r="AR46" s="296" t="s">
        <v>1058</v>
      </c>
      <c r="AS46" s="297"/>
      <c r="AT46" s="297"/>
      <c r="AU46" s="297"/>
      <c r="AV46" s="297"/>
      <c r="AW46" s="297"/>
      <c r="AX46" s="297"/>
      <c r="AY46" s="297"/>
      <c r="AZ46" s="297"/>
      <c r="BA46" s="297"/>
      <c r="BB46" s="321"/>
      <c r="BC46" s="298">
        <v>500</v>
      </c>
      <c r="BD46" s="299"/>
      <c r="BE46" s="299"/>
      <c r="BF46" s="300"/>
      <c r="BG46" s="299"/>
      <c r="BH46" s="301"/>
      <c r="BI46" s="569" t="s">
        <v>392</v>
      </c>
      <c r="BJ46" s="569"/>
      <c r="BK46" s="569"/>
      <c r="BL46" s="569"/>
      <c r="BM46" s="569"/>
      <c r="BN46" s="569"/>
      <c r="BO46" s="569"/>
      <c r="BP46" s="366">
        <f>BC19+BC36+BC59+BC75+BW24+BW35+BW45</f>
        <v>34657</v>
      </c>
      <c r="BQ46" s="404"/>
      <c r="BR46" s="404"/>
      <c r="BS46" s="404"/>
      <c r="BT46" s="404"/>
      <c r="BU46" s="404"/>
      <c r="BV46" s="405"/>
      <c r="BW46" s="369"/>
      <c r="BX46" s="370"/>
      <c r="BY46" s="370"/>
      <c r="BZ46" s="370"/>
      <c r="CA46" s="370"/>
      <c r="CB46" s="371"/>
      <c r="CC46" s="98"/>
      <c r="CD46" s="98"/>
      <c r="CE46" s="98"/>
      <c r="CF46" s="98"/>
      <c r="CG46" s="98"/>
      <c r="CH46" s="98"/>
      <c r="CI46" s="98"/>
      <c r="CJ46" s="98"/>
      <c r="CK46" s="98"/>
      <c r="CL46" s="98"/>
      <c r="CM46" s="98"/>
      <c r="CN46" s="98"/>
      <c r="CO46" s="98"/>
      <c r="CP46" s="98"/>
      <c r="CQ46" s="98"/>
      <c r="CR46" s="98"/>
      <c r="CS46" s="98"/>
      <c r="CT46" s="98"/>
      <c r="CU46" s="98"/>
      <c r="CV46" s="98"/>
    </row>
    <row r="47" spans="1:100" ht="12.75" customHeight="1" x14ac:dyDescent="0.2">
      <c r="A47" s="293">
        <v>353033</v>
      </c>
      <c r="B47" s="294"/>
      <c r="C47" s="295"/>
      <c r="D47" s="296" t="s">
        <v>1056</v>
      </c>
      <c r="E47" s="297"/>
      <c r="F47" s="297"/>
      <c r="G47" s="297"/>
      <c r="H47" s="297"/>
      <c r="I47" s="297"/>
      <c r="J47" s="297"/>
      <c r="K47" s="297"/>
      <c r="L47" s="297"/>
      <c r="M47" s="297"/>
      <c r="N47" s="321"/>
      <c r="O47" s="298">
        <v>100</v>
      </c>
      <c r="P47" s="299"/>
      <c r="Q47" s="299"/>
      <c r="R47" s="300"/>
      <c r="S47" s="299"/>
      <c r="T47" s="301"/>
      <c r="U47" s="293">
        <v>353094</v>
      </c>
      <c r="V47" s="294"/>
      <c r="W47" s="295"/>
      <c r="X47" s="296" t="s">
        <v>1060</v>
      </c>
      <c r="Y47" s="297"/>
      <c r="Z47" s="297"/>
      <c r="AA47" s="297"/>
      <c r="AB47" s="297"/>
      <c r="AC47" s="297"/>
      <c r="AD47" s="297"/>
      <c r="AE47" s="297"/>
      <c r="AF47" s="297"/>
      <c r="AG47" s="297"/>
      <c r="AH47" s="321"/>
      <c r="AI47" s="298">
        <v>100</v>
      </c>
      <c r="AJ47" s="299"/>
      <c r="AK47" s="299"/>
      <c r="AL47" s="300"/>
      <c r="AM47" s="299"/>
      <c r="AN47" s="301"/>
      <c r="AO47" s="293">
        <v>354033</v>
      </c>
      <c r="AP47" s="294"/>
      <c r="AQ47" s="295"/>
      <c r="AR47" s="296" t="s">
        <v>1061</v>
      </c>
      <c r="AS47" s="297"/>
      <c r="AT47" s="297"/>
      <c r="AU47" s="297"/>
      <c r="AV47" s="297"/>
      <c r="AW47" s="297"/>
      <c r="AX47" s="297"/>
      <c r="AY47" s="297"/>
      <c r="AZ47" s="297"/>
      <c r="BA47" s="297"/>
      <c r="BB47" s="321"/>
      <c r="BC47" s="298">
        <v>220</v>
      </c>
      <c r="BD47" s="299"/>
      <c r="BE47" s="299"/>
      <c r="BF47" s="300"/>
      <c r="BG47" s="299"/>
      <c r="BH47" s="301"/>
      <c r="BI47" s="569"/>
      <c r="BJ47" s="569"/>
      <c r="BK47" s="569"/>
      <c r="BL47" s="569"/>
      <c r="BM47" s="569"/>
      <c r="BN47" s="569"/>
      <c r="BO47" s="569"/>
      <c r="BP47" s="406"/>
      <c r="BQ47" s="407"/>
      <c r="BR47" s="407"/>
      <c r="BS47" s="407"/>
      <c r="BT47" s="407"/>
      <c r="BU47" s="407"/>
      <c r="BV47" s="408"/>
      <c r="BW47" s="369"/>
      <c r="BX47" s="370"/>
      <c r="BY47" s="370"/>
      <c r="BZ47" s="370"/>
      <c r="CA47" s="370"/>
      <c r="CB47" s="371"/>
      <c r="CC47" s="98"/>
      <c r="CD47" s="98"/>
      <c r="CE47" s="98"/>
      <c r="CF47" s="98"/>
      <c r="CG47" s="98"/>
      <c r="CH47" s="98"/>
      <c r="CI47" s="98"/>
      <c r="CJ47" s="98"/>
      <c r="CK47" s="98"/>
      <c r="CL47" s="98"/>
      <c r="CM47" s="98"/>
      <c r="CN47" s="98"/>
      <c r="CO47" s="98"/>
      <c r="CP47" s="98"/>
      <c r="CQ47" s="98"/>
      <c r="CR47" s="98"/>
      <c r="CS47" s="98"/>
      <c r="CT47" s="98"/>
      <c r="CU47" s="98"/>
      <c r="CV47" s="98"/>
    </row>
    <row r="48" spans="1:100" ht="12.75" customHeight="1" thickBot="1" x14ac:dyDescent="0.25">
      <c r="A48" s="376" t="s">
        <v>1059</v>
      </c>
      <c r="B48" s="377"/>
      <c r="C48" s="377"/>
      <c r="D48" s="377"/>
      <c r="E48" s="377"/>
      <c r="F48" s="377"/>
      <c r="G48" s="377"/>
      <c r="H48" s="377"/>
      <c r="I48" s="377"/>
      <c r="J48" s="377"/>
      <c r="K48" s="377"/>
      <c r="L48" s="377"/>
      <c r="M48" s="377"/>
      <c r="N48" s="378"/>
      <c r="O48" s="356">
        <f>SUM(O34:O47)</f>
        <v>6438</v>
      </c>
      <c r="P48" s="357"/>
      <c r="Q48" s="358"/>
      <c r="R48" s="359" t="str">
        <f>IF(COUNTA(R34:R47)=0,"",SUMIF(R34:R47,"●",O34:O47)+SUM(R34:R47))</f>
        <v/>
      </c>
      <c r="S48" s="357"/>
      <c r="T48" s="358"/>
      <c r="U48" s="293">
        <v>353095</v>
      </c>
      <c r="V48" s="294"/>
      <c r="W48" s="295"/>
      <c r="X48" s="296" t="s">
        <v>1063</v>
      </c>
      <c r="Y48" s="297"/>
      <c r="Z48" s="297"/>
      <c r="AA48" s="297"/>
      <c r="AB48" s="297"/>
      <c r="AC48" s="297"/>
      <c r="AD48" s="297"/>
      <c r="AE48" s="297"/>
      <c r="AF48" s="297"/>
      <c r="AG48" s="297"/>
      <c r="AH48" s="321"/>
      <c r="AI48" s="298">
        <v>180</v>
      </c>
      <c r="AJ48" s="299"/>
      <c r="AK48" s="299"/>
      <c r="AL48" s="300"/>
      <c r="AM48" s="299"/>
      <c r="AN48" s="301"/>
      <c r="AO48" s="293">
        <v>354034</v>
      </c>
      <c r="AP48" s="294"/>
      <c r="AQ48" s="295"/>
      <c r="AR48" s="296" t="s">
        <v>1064</v>
      </c>
      <c r="AS48" s="297"/>
      <c r="AT48" s="297"/>
      <c r="AU48" s="297"/>
      <c r="AV48" s="297"/>
      <c r="AW48" s="297"/>
      <c r="AX48" s="297"/>
      <c r="AY48" s="297"/>
      <c r="AZ48" s="297"/>
      <c r="BA48" s="297"/>
      <c r="BB48" s="321"/>
      <c r="BC48" s="298">
        <v>400</v>
      </c>
      <c r="BD48" s="299"/>
      <c r="BE48" s="299"/>
      <c r="BF48" s="300"/>
      <c r="BG48" s="299"/>
      <c r="BH48" s="301"/>
      <c r="BI48" s="570"/>
      <c r="BJ48" s="570"/>
      <c r="BK48" s="570"/>
      <c r="BL48" s="570"/>
      <c r="BM48" s="570"/>
      <c r="BN48" s="570"/>
      <c r="BO48" s="570"/>
      <c r="BP48" s="409"/>
      <c r="BQ48" s="410"/>
      <c r="BR48" s="410"/>
      <c r="BS48" s="410"/>
      <c r="BT48" s="410"/>
      <c r="BU48" s="410"/>
      <c r="BV48" s="411"/>
      <c r="BW48" s="372"/>
      <c r="BX48" s="373"/>
      <c r="BY48" s="373"/>
      <c r="BZ48" s="373"/>
      <c r="CA48" s="373"/>
      <c r="CB48" s="374"/>
      <c r="CC48" s="98"/>
      <c r="CD48" s="98"/>
      <c r="CE48" s="98"/>
      <c r="CF48" s="98"/>
      <c r="CG48" s="98"/>
      <c r="CH48" s="98"/>
      <c r="CI48" s="98"/>
      <c r="CJ48" s="98"/>
      <c r="CK48" s="98"/>
      <c r="CL48" s="98"/>
      <c r="CM48" s="98"/>
      <c r="CN48" s="98"/>
      <c r="CO48" s="98"/>
      <c r="CP48" s="98"/>
      <c r="CQ48" s="98"/>
      <c r="CR48" s="98"/>
      <c r="CS48" s="98"/>
      <c r="CT48" s="98"/>
      <c r="CU48" s="98"/>
      <c r="CV48" s="98"/>
    </row>
    <row r="49" spans="1:100" ht="12.75" customHeight="1" x14ac:dyDescent="0.2">
      <c r="A49" s="293">
        <v>353034</v>
      </c>
      <c r="B49" s="294"/>
      <c r="C49" s="295"/>
      <c r="D49" s="296" t="s">
        <v>1062</v>
      </c>
      <c r="E49" s="297"/>
      <c r="F49" s="297"/>
      <c r="G49" s="297"/>
      <c r="H49" s="297"/>
      <c r="I49" s="297"/>
      <c r="J49" s="297"/>
      <c r="K49" s="297"/>
      <c r="L49" s="297"/>
      <c r="M49" s="297"/>
      <c r="N49" s="321"/>
      <c r="O49" s="298">
        <v>635</v>
      </c>
      <c r="P49" s="299"/>
      <c r="Q49" s="299"/>
      <c r="R49" s="300"/>
      <c r="S49" s="299"/>
      <c r="T49" s="301"/>
      <c r="U49" s="293">
        <v>353096</v>
      </c>
      <c r="V49" s="294"/>
      <c r="W49" s="295"/>
      <c r="X49" s="296" t="s">
        <v>1066</v>
      </c>
      <c r="Y49" s="297"/>
      <c r="Z49" s="297"/>
      <c r="AA49" s="297"/>
      <c r="AB49" s="297"/>
      <c r="AC49" s="297"/>
      <c r="AD49" s="297"/>
      <c r="AE49" s="297"/>
      <c r="AF49" s="297"/>
      <c r="AG49" s="297"/>
      <c r="AH49" s="321"/>
      <c r="AI49" s="298">
        <v>100</v>
      </c>
      <c r="AJ49" s="299"/>
      <c r="AK49" s="299"/>
      <c r="AL49" s="300"/>
      <c r="AM49" s="299"/>
      <c r="AN49" s="301"/>
      <c r="AO49" s="293">
        <v>354035</v>
      </c>
      <c r="AP49" s="294"/>
      <c r="AQ49" s="295"/>
      <c r="AR49" s="296" t="s">
        <v>1067</v>
      </c>
      <c r="AS49" s="297"/>
      <c r="AT49" s="297"/>
      <c r="AU49" s="297"/>
      <c r="AV49" s="297"/>
      <c r="AW49" s="297"/>
      <c r="AX49" s="297"/>
      <c r="AY49" s="297"/>
      <c r="AZ49" s="297"/>
      <c r="BA49" s="297"/>
      <c r="BB49" s="321"/>
      <c r="BC49" s="298">
        <v>135</v>
      </c>
      <c r="BD49" s="299"/>
      <c r="BE49" s="299"/>
      <c r="BF49" s="300"/>
      <c r="BG49" s="299"/>
      <c r="BH49" s="301"/>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row>
    <row r="50" spans="1:100" ht="12.75" customHeight="1" thickBot="1" x14ac:dyDescent="0.25">
      <c r="A50" s="293">
        <v>353035</v>
      </c>
      <c r="B50" s="294"/>
      <c r="C50" s="295"/>
      <c r="D50" s="296" t="s">
        <v>1065</v>
      </c>
      <c r="E50" s="297"/>
      <c r="F50" s="297"/>
      <c r="G50" s="297"/>
      <c r="H50" s="297"/>
      <c r="I50" s="297"/>
      <c r="J50" s="297"/>
      <c r="K50" s="297"/>
      <c r="L50" s="297"/>
      <c r="M50" s="297"/>
      <c r="N50" s="321"/>
      <c r="O50" s="298">
        <v>860</v>
      </c>
      <c r="P50" s="299"/>
      <c r="Q50" s="299"/>
      <c r="R50" s="300"/>
      <c r="S50" s="299"/>
      <c r="T50" s="301"/>
      <c r="U50" s="319" t="s">
        <v>1069</v>
      </c>
      <c r="V50" s="279"/>
      <c r="W50" s="279"/>
      <c r="X50" s="279"/>
      <c r="Y50" s="279"/>
      <c r="Z50" s="279"/>
      <c r="AA50" s="279"/>
      <c r="AB50" s="279"/>
      <c r="AC50" s="279"/>
      <c r="AD50" s="279"/>
      <c r="AE50" s="279"/>
      <c r="AF50" s="279"/>
      <c r="AG50" s="279"/>
      <c r="AH50" s="320"/>
      <c r="AI50" s="280">
        <f>SUM(AI45:AI49)</f>
        <v>1385</v>
      </c>
      <c r="AJ50" s="281"/>
      <c r="AK50" s="282"/>
      <c r="AL50" s="571" t="str">
        <f>IF(COUNTA(AL45:AL49)=0,"",SUMIF(AL45:AL49,"●",AI45:AI49)+SUM(AL45:AL49))</f>
        <v/>
      </c>
      <c r="AM50" s="572"/>
      <c r="AN50" s="573"/>
      <c r="AO50" s="293">
        <v>354036</v>
      </c>
      <c r="AP50" s="294"/>
      <c r="AQ50" s="295"/>
      <c r="AR50" s="296" t="s">
        <v>1070</v>
      </c>
      <c r="AS50" s="297"/>
      <c r="AT50" s="297"/>
      <c r="AU50" s="297"/>
      <c r="AV50" s="297"/>
      <c r="AW50" s="297"/>
      <c r="AX50" s="297"/>
      <c r="AY50" s="297"/>
      <c r="AZ50" s="297"/>
      <c r="BA50" s="297"/>
      <c r="BB50" s="321"/>
      <c r="BC50" s="298">
        <v>260</v>
      </c>
      <c r="BD50" s="299"/>
      <c r="BE50" s="299"/>
      <c r="BF50" s="300"/>
      <c r="BG50" s="299"/>
      <c r="BH50" s="301"/>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row>
    <row r="51" spans="1:100" ht="12.75" customHeight="1" x14ac:dyDescent="0.2">
      <c r="A51" s="293">
        <v>353036</v>
      </c>
      <c r="B51" s="294"/>
      <c r="C51" s="295"/>
      <c r="D51" s="296" t="s">
        <v>1068</v>
      </c>
      <c r="E51" s="297"/>
      <c r="F51" s="297"/>
      <c r="G51" s="297"/>
      <c r="H51" s="297"/>
      <c r="I51" s="297"/>
      <c r="J51" s="297"/>
      <c r="K51" s="297"/>
      <c r="L51" s="297"/>
      <c r="M51" s="297"/>
      <c r="N51" s="321"/>
      <c r="O51" s="298">
        <v>260</v>
      </c>
      <c r="P51" s="299"/>
      <c r="Q51" s="299"/>
      <c r="R51" s="300"/>
      <c r="S51" s="299"/>
      <c r="T51" s="301"/>
      <c r="U51" s="569" t="s">
        <v>67</v>
      </c>
      <c r="V51" s="569"/>
      <c r="W51" s="569"/>
      <c r="X51" s="569"/>
      <c r="Y51" s="569"/>
      <c r="Z51" s="569"/>
      <c r="AA51" s="569"/>
      <c r="AB51" s="366">
        <f>O19+O33+O48+O65+O74+AI17+AI41+AI44+AI50</f>
        <v>34537</v>
      </c>
      <c r="AC51" s="404"/>
      <c r="AD51" s="404"/>
      <c r="AE51" s="404"/>
      <c r="AF51" s="404"/>
      <c r="AG51" s="404"/>
      <c r="AH51" s="405"/>
      <c r="AI51" s="369"/>
      <c r="AJ51" s="370"/>
      <c r="AK51" s="370"/>
      <c r="AL51" s="370"/>
      <c r="AM51" s="370"/>
      <c r="AN51" s="371"/>
      <c r="AO51" s="293">
        <v>354037</v>
      </c>
      <c r="AP51" s="294"/>
      <c r="AQ51" s="295"/>
      <c r="AR51" s="296" t="s">
        <v>1072</v>
      </c>
      <c r="AS51" s="297"/>
      <c r="AT51" s="297"/>
      <c r="AU51" s="297"/>
      <c r="AV51" s="297"/>
      <c r="AW51" s="297"/>
      <c r="AX51" s="297"/>
      <c r="AY51" s="297"/>
      <c r="AZ51" s="297"/>
      <c r="BA51" s="297"/>
      <c r="BB51" s="321"/>
      <c r="BC51" s="298">
        <v>20</v>
      </c>
      <c r="BD51" s="299"/>
      <c r="BE51" s="299"/>
      <c r="BF51" s="300"/>
      <c r="BG51" s="299"/>
      <c r="BH51" s="301"/>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row>
    <row r="52" spans="1:100" ht="12.75" customHeight="1" x14ac:dyDescent="0.2">
      <c r="A52" s="293">
        <v>353037</v>
      </c>
      <c r="B52" s="294"/>
      <c r="C52" s="295"/>
      <c r="D52" s="296" t="s">
        <v>1071</v>
      </c>
      <c r="E52" s="297"/>
      <c r="F52" s="297"/>
      <c r="G52" s="297"/>
      <c r="H52" s="297"/>
      <c r="I52" s="297"/>
      <c r="J52" s="297"/>
      <c r="K52" s="297"/>
      <c r="L52" s="297"/>
      <c r="M52" s="297"/>
      <c r="N52" s="321"/>
      <c r="O52" s="298">
        <v>370</v>
      </c>
      <c r="P52" s="299"/>
      <c r="Q52" s="299"/>
      <c r="R52" s="300"/>
      <c r="S52" s="299"/>
      <c r="T52" s="301"/>
      <c r="U52" s="569"/>
      <c r="V52" s="569"/>
      <c r="W52" s="569"/>
      <c r="X52" s="569"/>
      <c r="Y52" s="569"/>
      <c r="Z52" s="569"/>
      <c r="AA52" s="569"/>
      <c r="AB52" s="406"/>
      <c r="AC52" s="407"/>
      <c r="AD52" s="407"/>
      <c r="AE52" s="407"/>
      <c r="AF52" s="407"/>
      <c r="AG52" s="407"/>
      <c r="AH52" s="408"/>
      <c r="AI52" s="369"/>
      <c r="AJ52" s="370"/>
      <c r="AK52" s="370"/>
      <c r="AL52" s="370"/>
      <c r="AM52" s="370"/>
      <c r="AN52" s="371"/>
      <c r="AO52" s="293">
        <v>354038</v>
      </c>
      <c r="AP52" s="294"/>
      <c r="AQ52" s="295"/>
      <c r="AR52" s="296" t="s">
        <v>1074</v>
      </c>
      <c r="AS52" s="297"/>
      <c r="AT52" s="297"/>
      <c r="AU52" s="297"/>
      <c r="AV52" s="297"/>
      <c r="AW52" s="297"/>
      <c r="AX52" s="297"/>
      <c r="AY52" s="297"/>
      <c r="AZ52" s="297"/>
      <c r="BA52" s="297"/>
      <c r="BB52" s="321"/>
      <c r="BC52" s="298">
        <v>320</v>
      </c>
      <c r="BD52" s="299"/>
      <c r="BE52" s="299"/>
      <c r="BF52" s="300"/>
      <c r="BG52" s="299"/>
      <c r="BH52" s="301"/>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row>
    <row r="53" spans="1:100" ht="12.75" customHeight="1" thickBot="1" x14ac:dyDescent="0.25">
      <c r="A53" s="293">
        <v>353038</v>
      </c>
      <c r="B53" s="294"/>
      <c r="C53" s="295"/>
      <c r="D53" s="296" t="s">
        <v>1073</v>
      </c>
      <c r="E53" s="297"/>
      <c r="F53" s="297"/>
      <c r="G53" s="297"/>
      <c r="H53" s="297"/>
      <c r="I53" s="297"/>
      <c r="J53" s="297"/>
      <c r="K53" s="297"/>
      <c r="L53" s="297"/>
      <c r="M53" s="297"/>
      <c r="N53" s="321"/>
      <c r="O53" s="298">
        <v>250</v>
      </c>
      <c r="P53" s="299"/>
      <c r="Q53" s="299"/>
      <c r="R53" s="300"/>
      <c r="S53" s="299"/>
      <c r="T53" s="301"/>
      <c r="U53" s="570"/>
      <c r="V53" s="570"/>
      <c r="W53" s="570"/>
      <c r="X53" s="570"/>
      <c r="Y53" s="570"/>
      <c r="Z53" s="570"/>
      <c r="AA53" s="570"/>
      <c r="AB53" s="409"/>
      <c r="AC53" s="410"/>
      <c r="AD53" s="410"/>
      <c r="AE53" s="410"/>
      <c r="AF53" s="410"/>
      <c r="AG53" s="410"/>
      <c r="AH53" s="411"/>
      <c r="AI53" s="372"/>
      <c r="AJ53" s="373"/>
      <c r="AK53" s="373"/>
      <c r="AL53" s="373"/>
      <c r="AM53" s="373"/>
      <c r="AN53" s="374"/>
      <c r="AO53" s="293">
        <v>354039</v>
      </c>
      <c r="AP53" s="294"/>
      <c r="AQ53" s="295"/>
      <c r="AR53" s="296" t="s">
        <v>1076</v>
      </c>
      <c r="AS53" s="297"/>
      <c r="AT53" s="297"/>
      <c r="AU53" s="297"/>
      <c r="AV53" s="297"/>
      <c r="AW53" s="297"/>
      <c r="AX53" s="297"/>
      <c r="AY53" s="297"/>
      <c r="AZ53" s="297"/>
      <c r="BA53" s="297"/>
      <c r="BB53" s="321"/>
      <c r="BC53" s="298">
        <v>670</v>
      </c>
      <c r="BD53" s="299"/>
      <c r="BE53" s="299"/>
      <c r="BF53" s="300"/>
      <c r="BG53" s="299"/>
      <c r="BH53" s="301"/>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row>
    <row r="54" spans="1:100" ht="12.75" customHeight="1" x14ac:dyDescent="0.2">
      <c r="A54" s="293">
        <v>353039</v>
      </c>
      <c r="B54" s="294"/>
      <c r="C54" s="295"/>
      <c r="D54" s="296" t="s">
        <v>1075</v>
      </c>
      <c r="E54" s="297"/>
      <c r="F54" s="297"/>
      <c r="G54" s="297"/>
      <c r="H54" s="297"/>
      <c r="I54" s="297"/>
      <c r="J54" s="297"/>
      <c r="K54" s="297"/>
      <c r="L54" s="297"/>
      <c r="M54" s="297"/>
      <c r="N54" s="321"/>
      <c r="O54" s="298">
        <v>430</v>
      </c>
      <c r="P54" s="299"/>
      <c r="Q54" s="299"/>
      <c r="R54" s="300"/>
      <c r="S54" s="299"/>
      <c r="T54" s="301"/>
      <c r="U54" s="98"/>
      <c r="V54" s="98"/>
      <c r="W54" s="98"/>
      <c r="X54" s="98"/>
      <c r="Y54" s="98"/>
      <c r="Z54" s="98"/>
      <c r="AA54" s="98"/>
      <c r="AB54" s="98"/>
      <c r="AC54" s="98"/>
      <c r="AD54" s="98"/>
      <c r="AE54" s="98"/>
      <c r="AF54" s="98"/>
      <c r="AG54" s="98"/>
      <c r="AH54" s="98"/>
      <c r="AI54" s="98"/>
      <c r="AJ54" s="98"/>
      <c r="AK54" s="98"/>
      <c r="AL54" s="98"/>
      <c r="AM54" s="98"/>
      <c r="AN54" s="98"/>
      <c r="AO54" s="293">
        <v>354040</v>
      </c>
      <c r="AP54" s="294"/>
      <c r="AQ54" s="295"/>
      <c r="AR54" s="296" t="s">
        <v>1078</v>
      </c>
      <c r="AS54" s="297"/>
      <c r="AT54" s="297"/>
      <c r="AU54" s="297"/>
      <c r="AV54" s="297"/>
      <c r="AW54" s="297"/>
      <c r="AX54" s="297"/>
      <c r="AY54" s="297"/>
      <c r="AZ54" s="297"/>
      <c r="BA54" s="297"/>
      <c r="BB54" s="321"/>
      <c r="BC54" s="298">
        <v>190</v>
      </c>
      <c r="BD54" s="299"/>
      <c r="BE54" s="299"/>
      <c r="BF54" s="300"/>
      <c r="BG54" s="299"/>
      <c r="BH54" s="301"/>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row>
    <row r="55" spans="1:100" ht="12.75" customHeight="1" x14ac:dyDescent="0.2">
      <c r="A55" s="293">
        <v>353040</v>
      </c>
      <c r="B55" s="294"/>
      <c r="C55" s="295"/>
      <c r="D55" s="296" t="s">
        <v>1077</v>
      </c>
      <c r="E55" s="297"/>
      <c r="F55" s="297"/>
      <c r="G55" s="297"/>
      <c r="H55" s="297"/>
      <c r="I55" s="297"/>
      <c r="J55" s="297"/>
      <c r="K55" s="297"/>
      <c r="L55" s="297"/>
      <c r="M55" s="297"/>
      <c r="N55" s="321"/>
      <c r="O55" s="298">
        <v>220</v>
      </c>
      <c r="P55" s="299"/>
      <c r="Q55" s="299"/>
      <c r="R55" s="300"/>
      <c r="S55" s="299"/>
      <c r="T55" s="301"/>
      <c r="U55" s="98"/>
      <c r="V55" s="98"/>
      <c r="W55" s="98"/>
      <c r="X55" s="98"/>
      <c r="Y55" s="98"/>
      <c r="Z55" s="98"/>
      <c r="AA55" s="98"/>
      <c r="AB55" s="98"/>
      <c r="AC55" s="98"/>
      <c r="AD55" s="98"/>
      <c r="AE55" s="98"/>
      <c r="AF55" s="98"/>
      <c r="AG55" s="98"/>
      <c r="AH55" s="98"/>
      <c r="AI55" s="98"/>
      <c r="AJ55" s="98"/>
      <c r="AK55" s="98"/>
      <c r="AL55" s="98"/>
      <c r="AM55" s="98"/>
      <c r="AN55" s="98"/>
      <c r="AO55" s="293">
        <v>354041</v>
      </c>
      <c r="AP55" s="294"/>
      <c r="AQ55" s="295"/>
      <c r="AR55" s="296" t="s">
        <v>1080</v>
      </c>
      <c r="AS55" s="297"/>
      <c r="AT55" s="297"/>
      <c r="AU55" s="297"/>
      <c r="AV55" s="297"/>
      <c r="AW55" s="297"/>
      <c r="AX55" s="297"/>
      <c r="AY55" s="297"/>
      <c r="AZ55" s="297"/>
      <c r="BA55" s="297"/>
      <c r="BB55" s="321"/>
      <c r="BC55" s="298">
        <v>140</v>
      </c>
      <c r="BD55" s="299"/>
      <c r="BE55" s="299"/>
      <c r="BF55" s="300"/>
      <c r="BG55" s="299"/>
      <c r="BH55" s="301"/>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row>
    <row r="56" spans="1:100" ht="12.75" customHeight="1" x14ac:dyDescent="0.2">
      <c r="A56" s="293">
        <v>353041</v>
      </c>
      <c r="B56" s="294"/>
      <c r="C56" s="295"/>
      <c r="D56" s="296" t="s">
        <v>1079</v>
      </c>
      <c r="E56" s="297"/>
      <c r="F56" s="297"/>
      <c r="G56" s="297"/>
      <c r="H56" s="297"/>
      <c r="I56" s="297"/>
      <c r="J56" s="297"/>
      <c r="K56" s="297"/>
      <c r="L56" s="297"/>
      <c r="M56" s="297"/>
      <c r="N56" s="321"/>
      <c r="O56" s="298">
        <v>490</v>
      </c>
      <c r="P56" s="299"/>
      <c r="Q56" s="299"/>
      <c r="R56" s="300"/>
      <c r="S56" s="299"/>
      <c r="T56" s="301"/>
      <c r="U56" s="98"/>
      <c r="V56" s="98"/>
      <c r="W56" s="98"/>
      <c r="X56" s="98"/>
      <c r="Y56" s="98"/>
      <c r="Z56" s="98"/>
      <c r="AA56" s="98"/>
      <c r="AB56" s="98"/>
      <c r="AC56" s="98"/>
      <c r="AD56" s="98"/>
      <c r="AE56" s="98"/>
      <c r="AF56" s="98"/>
      <c r="AG56" s="98"/>
      <c r="AH56" s="98"/>
      <c r="AI56" s="98"/>
      <c r="AJ56" s="98"/>
      <c r="AK56" s="98"/>
      <c r="AL56" s="98"/>
      <c r="AM56" s="98"/>
      <c r="AN56" s="98"/>
      <c r="AO56" s="293">
        <v>354042</v>
      </c>
      <c r="AP56" s="294"/>
      <c r="AQ56" s="295"/>
      <c r="AR56" s="296" t="s">
        <v>1082</v>
      </c>
      <c r="AS56" s="297"/>
      <c r="AT56" s="297"/>
      <c r="AU56" s="297"/>
      <c r="AV56" s="297"/>
      <c r="AW56" s="297"/>
      <c r="AX56" s="297"/>
      <c r="AY56" s="297"/>
      <c r="AZ56" s="297"/>
      <c r="BA56" s="297"/>
      <c r="BB56" s="321"/>
      <c r="BC56" s="298">
        <v>280</v>
      </c>
      <c r="BD56" s="299"/>
      <c r="BE56" s="299"/>
      <c r="BF56" s="300"/>
      <c r="BG56" s="299"/>
      <c r="BH56" s="301"/>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row>
    <row r="57" spans="1:100" ht="12.75" customHeight="1" x14ac:dyDescent="0.2">
      <c r="A57" s="293">
        <v>353042</v>
      </c>
      <c r="B57" s="294"/>
      <c r="C57" s="295"/>
      <c r="D57" s="296" t="s">
        <v>1081</v>
      </c>
      <c r="E57" s="297"/>
      <c r="F57" s="297"/>
      <c r="G57" s="297"/>
      <c r="H57" s="297"/>
      <c r="I57" s="297"/>
      <c r="J57" s="297"/>
      <c r="K57" s="297"/>
      <c r="L57" s="297"/>
      <c r="M57" s="297"/>
      <c r="N57" s="321"/>
      <c r="O57" s="298">
        <v>600</v>
      </c>
      <c r="P57" s="299"/>
      <c r="Q57" s="299"/>
      <c r="R57" s="300"/>
      <c r="S57" s="299"/>
      <c r="T57" s="301"/>
      <c r="U57" s="98"/>
      <c r="V57" s="98"/>
      <c r="W57" s="98"/>
      <c r="X57" s="98"/>
      <c r="Y57" s="98"/>
      <c r="Z57" s="98"/>
      <c r="AA57" s="98"/>
      <c r="AB57" s="98"/>
      <c r="AC57" s="98"/>
      <c r="AD57" s="98"/>
      <c r="AE57" s="98"/>
      <c r="AF57" s="98"/>
      <c r="AG57" s="98"/>
      <c r="AH57" s="98"/>
      <c r="AI57" s="98"/>
      <c r="AJ57" s="98"/>
      <c r="AK57" s="98"/>
      <c r="AL57" s="98"/>
      <c r="AM57" s="98"/>
      <c r="AN57" s="98"/>
      <c r="AO57" s="293">
        <v>354043</v>
      </c>
      <c r="AP57" s="294"/>
      <c r="AQ57" s="295"/>
      <c r="AR57" s="296" t="s">
        <v>1084</v>
      </c>
      <c r="AS57" s="297"/>
      <c r="AT57" s="297"/>
      <c r="AU57" s="297"/>
      <c r="AV57" s="297"/>
      <c r="AW57" s="297"/>
      <c r="AX57" s="297"/>
      <c r="AY57" s="297"/>
      <c r="AZ57" s="297"/>
      <c r="BA57" s="297"/>
      <c r="BB57" s="321"/>
      <c r="BC57" s="298">
        <v>240</v>
      </c>
      <c r="BD57" s="299"/>
      <c r="BE57" s="299"/>
      <c r="BF57" s="300"/>
      <c r="BG57" s="299"/>
      <c r="BH57" s="301"/>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row>
    <row r="58" spans="1:100" ht="12.75" customHeight="1" x14ac:dyDescent="0.2">
      <c r="A58" s="293">
        <v>353043</v>
      </c>
      <c r="B58" s="294"/>
      <c r="C58" s="295"/>
      <c r="D58" s="296" t="s">
        <v>1083</v>
      </c>
      <c r="E58" s="297"/>
      <c r="F58" s="297"/>
      <c r="G58" s="297"/>
      <c r="H58" s="297"/>
      <c r="I58" s="297"/>
      <c r="J58" s="297"/>
      <c r="K58" s="297"/>
      <c r="L58" s="297"/>
      <c r="M58" s="297"/>
      <c r="N58" s="321"/>
      <c r="O58" s="298">
        <v>65</v>
      </c>
      <c r="P58" s="299"/>
      <c r="Q58" s="299"/>
      <c r="R58" s="300"/>
      <c r="S58" s="299"/>
      <c r="T58" s="301"/>
      <c r="U58" s="98"/>
      <c r="V58" s="98"/>
      <c r="W58" s="98"/>
      <c r="X58" s="98"/>
      <c r="Y58" s="98"/>
      <c r="Z58" s="98"/>
      <c r="AA58" s="98"/>
      <c r="AB58" s="98"/>
      <c r="AC58" s="98"/>
      <c r="AD58" s="98"/>
      <c r="AE58" s="98"/>
      <c r="AF58" s="98"/>
      <c r="AG58" s="98"/>
      <c r="AH58" s="98"/>
      <c r="AI58" s="98"/>
      <c r="AJ58" s="98"/>
      <c r="AK58" s="98"/>
      <c r="AL58" s="98"/>
      <c r="AM58" s="98"/>
      <c r="AN58" s="98"/>
      <c r="AO58" s="293">
        <v>354044</v>
      </c>
      <c r="AP58" s="294"/>
      <c r="AQ58" s="295"/>
      <c r="AR58" s="296" t="s">
        <v>1086</v>
      </c>
      <c r="AS58" s="297"/>
      <c r="AT58" s="297"/>
      <c r="AU58" s="297"/>
      <c r="AV58" s="297"/>
      <c r="AW58" s="297"/>
      <c r="AX58" s="297"/>
      <c r="AY58" s="297"/>
      <c r="AZ58" s="297"/>
      <c r="BA58" s="297"/>
      <c r="BB58" s="321"/>
      <c r="BC58" s="298">
        <v>180</v>
      </c>
      <c r="BD58" s="299"/>
      <c r="BE58" s="299"/>
      <c r="BF58" s="300"/>
      <c r="BG58" s="299"/>
      <c r="BH58" s="301"/>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row>
    <row r="59" spans="1:100" ht="12.75" customHeight="1" x14ac:dyDescent="0.2">
      <c r="A59" s="293">
        <v>353044</v>
      </c>
      <c r="B59" s="294"/>
      <c r="C59" s="295"/>
      <c r="D59" s="296" t="s">
        <v>1085</v>
      </c>
      <c r="E59" s="297"/>
      <c r="F59" s="297"/>
      <c r="G59" s="297"/>
      <c r="H59" s="297"/>
      <c r="I59" s="297"/>
      <c r="J59" s="297"/>
      <c r="K59" s="297"/>
      <c r="L59" s="297"/>
      <c r="M59" s="297"/>
      <c r="N59" s="321"/>
      <c r="O59" s="298">
        <v>470</v>
      </c>
      <c r="P59" s="299"/>
      <c r="Q59" s="299"/>
      <c r="R59" s="300"/>
      <c r="S59" s="299"/>
      <c r="T59" s="301"/>
      <c r="U59" s="98"/>
      <c r="V59" s="98"/>
      <c r="W59" s="98"/>
      <c r="X59" s="98"/>
      <c r="Y59" s="98"/>
      <c r="Z59" s="98"/>
      <c r="AA59" s="98"/>
      <c r="AB59" s="98"/>
      <c r="AC59" s="98"/>
      <c r="AD59" s="98"/>
      <c r="AE59" s="98"/>
      <c r="AF59" s="98"/>
      <c r="AG59" s="98"/>
      <c r="AH59" s="98"/>
      <c r="AI59" s="98"/>
      <c r="AJ59" s="98"/>
      <c r="AK59" s="98"/>
      <c r="AL59" s="98"/>
      <c r="AM59" s="98"/>
      <c r="AN59" s="98"/>
      <c r="AO59" s="376" t="s">
        <v>1088</v>
      </c>
      <c r="AP59" s="377"/>
      <c r="AQ59" s="377"/>
      <c r="AR59" s="377"/>
      <c r="AS59" s="377"/>
      <c r="AT59" s="377"/>
      <c r="AU59" s="377"/>
      <c r="AV59" s="377"/>
      <c r="AW59" s="377"/>
      <c r="AX59" s="377"/>
      <c r="AY59" s="377"/>
      <c r="AZ59" s="377"/>
      <c r="BA59" s="377"/>
      <c r="BB59" s="378"/>
      <c r="BC59" s="356">
        <f>SUM(BC37:BC58)</f>
        <v>6326</v>
      </c>
      <c r="BD59" s="357"/>
      <c r="BE59" s="358"/>
      <c r="BF59" s="359" t="str">
        <f>IF(COUNTA(BF37:BF58)=0,"",SUMIF(BF37:BF58,"●",BC37:BC58)+SUM(BF37:BF58))</f>
        <v/>
      </c>
      <c r="BG59" s="357"/>
      <c r="BH59" s="358"/>
      <c r="BI59" s="98"/>
      <c r="BJ59" s="98"/>
      <c r="BK59" s="98"/>
      <c r="BL59" s="353" t="s">
        <v>450</v>
      </c>
      <c r="BM59" s="353"/>
      <c r="BN59" s="353"/>
      <c r="BO59" s="353"/>
      <c r="BP59" s="353"/>
      <c r="BQ59" s="353"/>
      <c r="BR59" s="353"/>
      <c r="BS59" s="353"/>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row>
    <row r="60" spans="1:100" ht="12.75" customHeight="1" x14ac:dyDescent="0.2">
      <c r="A60" s="293">
        <v>353045</v>
      </c>
      <c r="B60" s="294"/>
      <c r="C60" s="295"/>
      <c r="D60" s="296" t="s">
        <v>1087</v>
      </c>
      <c r="E60" s="297"/>
      <c r="F60" s="297"/>
      <c r="G60" s="297"/>
      <c r="H60" s="297"/>
      <c r="I60" s="297"/>
      <c r="J60" s="297"/>
      <c r="K60" s="297"/>
      <c r="L60" s="297"/>
      <c r="M60" s="297"/>
      <c r="N60" s="321"/>
      <c r="O60" s="298">
        <v>370</v>
      </c>
      <c r="P60" s="299"/>
      <c r="Q60" s="299"/>
      <c r="R60" s="300"/>
      <c r="S60" s="299"/>
      <c r="T60" s="301"/>
      <c r="U60" s="98"/>
      <c r="V60" s="98"/>
      <c r="W60" s="98"/>
      <c r="X60" s="98"/>
      <c r="Y60" s="98"/>
      <c r="Z60" s="98"/>
      <c r="AA60" s="98"/>
      <c r="AB60" s="98"/>
      <c r="AC60" s="98"/>
      <c r="AD60" s="98"/>
      <c r="AE60" s="98"/>
      <c r="AF60" s="98"/>
      <c r="AG60" s="98"/>
      <c r="AH60" s="98"/>
      <c r="AI60" s="98"/>
      <c r="AJ60" s="98"/>
      <c r="AK60" s="98"/>
      <c r="AL60" s="98"/>
      <c r="AM60" s="98"/>
      <c r="AN60" s="98"/>
      <c r="AO60" s="293">
        <v>354046</v>
      </c>
      <c r="AP60" s="294"/>
      <c r="AQ60" s="295"/>
      <c r="AR60" s="296" t="s">
        <v>1090</v>
      </c>
      <c r="AS60" s="297"/>
      <c r="AT60" s="297"/>
      <c r="AU60" s="297"/>
      <c r="AV60" s="297"/>
      <c r="AW60" s="297"/>
      <c r="AX60" s="297"/>
      <c r="AY60" s="297"/>
      <c r="AZ60" s="297"/>
      <c r="BA60" s="297"/>
      <c r="BB60" s="321"/>
      <c r="BC60" s="298">
        <v>470</v>
      </c>
      <c r="BD60" s="299"/>
      <c r="BE60" s="299"/>
      <c r="BF60" s="300"/>
      <c r="BG60" s="299"/>
      <c r="BH60" s="301"/>
      <c r="BI60" s="98"/>
      <c r="BJ60" s="98"/>
      <c r="BK60" s="98"/>
      <c r="BL60" s="326" t="s">
        <v>453</v>
      </c>
      <c r="BM60" s="326"/>
      <c r="BN60" s="326"/>
      <c r="BO60" s="326"/>
      <c r="BP60" s="326" t="s">
        <v>923</v>
      </c>
      <c r="BQ60" s="326"/>
      <c r="BR60" s="326"/>
      <c r="BS60" s="326"/>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row>
    <row r="61" spans="1:100" ht="12.75" customHeight="1" x14ac:dyDescent="0.2">
      <c r="A61" s="293">
        <v>353046</v>
      </c>
      <c r="B61" s="294"/>
      <c r="C61" s="295"/>
      <c r="D61" s="296" t="s">
        <v>1089</v>
      </c>
      <c r="E61" s="297"/>
      <c r="F61" s="297"/>
      <c r="G61" s="297"/>
      <c r="H61" s="297"/>
      <c r="I61" s="297"/>
      <c r="J61" s="297"/>
      <c r="K61" s="297"/>
      <c r="L61" s="297"/>
      <c r="M61" s="297"/>
      <c r="N61" s="321"/>
      <c r="O61" s="298">
        <v>500</v>
      </c>
      <c r="P61" s="299"/>
      <c r="Q61" s="299"/>
      <c r="R61" s="300"/>
      <c r="S61" s="299"/>
      <c r="T61" s="301"/>
      <c r="U61" s="98"/>
      <c r="V61" s="98"/>
      <c r="W61" s="98"/>
      <c r="X61" s="98"/>
      <c r="Y61" s="98"/>
      <c r="Z61" s="98"/>
      <c r="AA61" s="98"/>
      <c r="AB61" s="98"/>
      <c r="AC61" s="98"/>
      <c r="AD61" s="98"/>
      <c r="AE61" s="98"/>
      <c r="AF61" s="98"/>
      <c r="AG61" s="98"/>
      <c r="AH61" s="98"/>
      <c r="AI61" s="98"/>
      <c r="AJ61" s="98"/>
      <c r="AK61" s="98"/>
      <c r="AL61" s="98"/>
      <c r="AM61" s="98"/>
      <c r="AN61" s="98"/>
      <c r="AO61" s="293">
        <v>354092</v>
      </c>
      <c r="AP61" s="294"/>
      <c r="AQ61" s="295"/>
      <c r="AR61" s="296" t="s">
        <v>1092</v>
      </c>
      <c r="AS61" s="297"/>
      <c r="AT61" s="297"/>
      <c r="AU61" s="297"/>
      <c r="AV61" s="297"/>
      <c r="AW61" s="297"/>
      <c r="AX61" s="297"/>
      <c r="AY61" s="297"/>
      <c r="AZ61" s="297"/>
      <c r="BA61" s="297"/>
      <c r="BB61" s="321"/>
      <c r="BC61" s="298">
        <v>370</v>
      </c>
      <c r="BD61" s="299"/>
      <c r="BE61" s="299"/>
      <c r="BF61" s="300"/>
      <c r="BG61" s="299"/>
      <c r="BH61" s="301"/>
      <c r="BI61" s="98"/>
      <c r="BJ61" s="98"/>
      <c r="BK61" s="98"/>
      <c r="BL61" s="326" t="s">
        <v>457</v>
      </c>
      <c r="BM61" s="326"/>
      <c r="BN61" s="326"/>
      <c r="BO61" s="326"/>
      <c r="BP61" s="326">
        <v>2.6</v>
      </c>
      <c r="BQ61" s="326"/>
      <c r="BR61" s="326"/>
      <c r="BS61" s="326"/>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row>
    <row r="62" spans="1:100" ht="12.75" customHeight="1" x14ac:dyDescent="0.2">
      <c r="A62" s="293">
        <v>353047</v>
      </c>
      <c r="B62" s="294"/>
      <c r="C62" s="295"/>
      <c r="D62" s="296" t="s">
        <v>1091</v>
      </c>
      <c r="E62" s="297"/>
      <c r="F62" s="297"/>
      <c r="G62" s="297"/>
      <c r="H62" s="297"/>
      <c r="I62" s="297"/>
      <c r="J62" s="297"/>
      <c r="K62" s="297"/>
      <c r="L62" s="297"/>
      <c r="M62" s="297"/>
      <c r="N62" s="321"/>
      <c r="O62" s="298">
        <v>120</v>
      </c>
      <c r="P62" s="299"/>
      <c r="Q62" s="299"/>
      <c r="R62" s="300"/>
      <c r="S62" s="299"/>
      <c r="T62" s="301"/>
      <c r="U62" s="98"/>
      <c r="V62" s="98"/>
      <c r="W62" s="98"/>
      <c r="X62" s="98"/>
      <c r="Y62" s="98"/>
      <c r="Z62" s="98"/>
      <c r="AA62" s="98"/>
      <c r="AB62" s="98"/>
      <c r="AC62" s="98"/>
      <c r="AD62" s="98"/>
      <c r="AE62" s="98"/>
      <c r="AF62" s="98"/>
      <c r="AG62" s="98"/>
      <c r="AH62" s="98"/>
      <c r="AI62" s="98"/>
      <c r="AJ62" s="98"/>
      <c r="AK62" s="98"/>
      <c r="AL62" s="98"/>
      <c r="AM62" s="98"/>
      <c r="AN62" s="98"/>
      <c r="AO62" s="293">
        <v>354047</v>
      </c>
      <c r="AP62" s="294"/>
      <c r="AQ62" s="295"/>
      <c r="AR62" s="296" t="s">
        <v>1094</v>
      </c>
      <c r="AS62" s="297"/>
      <c r="AT62" s="297"/>
      <c r="AU62" s="297"/>
      <c r="AV62" s="297"/>
      <c r="AW62" s="297"/>
      <c r="AX62" s="297"/>
      <c r="AY62" s="297"/>
      <c r="AZ62" s="297"/>
      <c r="BA62" s="297"/>
      <c r="BB62" s="321"/>
      <c r="BC62" s="298">
        <v>403</v>
      </c>
      <c r="BD62" s="299"/>
      <c r="BE62" s="299"/>
      <c r="BF62" s="300"/>
      <c r="BG62" s="299"/>
      <c r="BH62" s="301"/>
      <c r="BI62" s="98"/>
      <c r="BJ62" s="98"/>
      <c r="BK62" s="98"/>
      <c r="BL62" s="326" t="s">
        <v>461</v>
      </c>
      <c r="BM62" s="326"/>
      <c r="BN62" s="326"/>
      <c r="BO62" s="326"/>
      <c r="BP62" s="326">
        <v>3</v>
      </c>
      <c r="BQ62" s="326"/>
      <c r="BR62" s="326"/>
      <c r="BS62" s="326"/>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row>
    <row r="63" spans="1:100" ht="12.75" customHeight="1" x14ac:dyDescent="0.2">
      <c r="A63" s="293">
        <v>353102</v>
      </c>
      <c r="B63" s="294"/>
      <c r="C63" s="295"/>
      <c r="D63" s="296" t="s">
        <v>2336</v>
      </c>
      <c r="E63" s="297"/>
      <c r="F63" s="297"/>
      <c r="G63" s="297"/>
      <c r="H63" s="297"/>
      <c r="I63" s="297"/>
      <c r="J63" s="297"/>
      <c r="K63" s="297"/>
      <c r="L63" s="297"/>
      <c r="M63" s="297"/>
      <c r="N63" s="321"/>
      <c r="O63" s="298">
        <v>200</v>
      </c>
      <c r="P63" s="299"/>
      <c r="Q63" s="299"/>
      <c r="R63" s="300"/>
      <c r="S63" s="299"/>
      <c r="T63" s="301"/>
      <c r="U63" s="98"/>
      <c r="V63" s="98"/>
      <c r="W63" s="98"/>
      <c r="X63" s="98"/>
      <c r="Y63" s="98"/>
      <c r="Z63" s="98"/>
      <c r="AA63" s="98"/>
      <c r="AB63" s="98"/>
      <c r="AC63" s="98"/>
      <c r="AD63" s="98"/>
      <c r="AE63" s="98"/>
      <c r="AF63" s="98"/>
      <c r="AG63" s="98"/>
      <c r="AH63" s="98"/>
      <c r="AI63" s="98"/>
      <c r="AJ63" s="98"/>
      <c r="AK63" s="98"/>
      <c r="AL63" s="98"/>
      <c r="AM63" s="98"/>
      <c r="AN63" s="98"/>
      <c r="AO63" s="293">
        <v>354048</v>
      </c>
      <c r="AP63" s="294"/>
      <c r="AQ63" s="295"/>
      <c r="AR63" s="296" t="s">
        <v>1096</v>
      </c>
      <c r="AS63" s="297"/>
      <c r="AT63" s="297"/>
      <c r="AU63" s="297"/>
      <c r="AV63" s="297"/>
      <c r="AW63" s="297"/>
      <c r="AX63" s="297"/>
      <c r="AY63" s="297"/>
      <c r="AZ63" s="297"/>
      <c r="BA63" s="297"/>
      <c r="BB63" s="321"/>
      <c r="BC63" s="298">
        <v>370</v>
      </c>
      <c r="BD63" s="299"/>
      <c r="BE63" s="299"/>
      <c r="BF63" s="300"/>
      <c r="BG63" s="299"/>
      <c r="BH63" s="301"/>
      <c r="BI63" s="98"/>
      <c r="BJ63" s="98"/>
      <c r="BK63" s="98"/>
      <c r="BL63" s="326" t="s">
        <v>464</v>
      </c>
      <c r="BM63" s="326"/>
      <c r="BN63" s="326"/>
      <c r="BO63" s="326"/>
      <c r="BP63" s="326">
        <v>4.2</v>
      </c>
      <c r="BQ63" s="326"/>
      <c r="BR63" s="326"/>
      <c r="BS63" s="326"/>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row>
    <row r="64" spans="1:100" ht="12.75" customHeight="1" x14ac:dyDescent="0.2">
      <c r="A64" s="293">
        <v>353048</v>
      </c>
      <c r="B64" s="294"/>
      <c r="C64" s="295"/>
      <c r="D64" s="296" t="s">
        <v>1093</v>
      </c>
      <c r="E64" s="297"/>
      <c r="F64" s="297"/>
      <c r="G64" s="297"/>
      <c r="H64" s="297"/>
      <c r="I64" s="297"/>
      <c r="J64" s="297"/>
      <c r="K64" s="297"/>
      <c r="L64" s="297"/>
      <c r="M64" s="297"/>
      <c r="N64" s="321"/>
      <c r="O64" s="298">
        <v>620</v>
      </c>
      <c r="P64" s="299"/>
      <c r="Q64" s="299"/>
      <c r="R64" s="300"/>
      <c r="S64" s="299"/>
      <c r="T64" s="301"/>
      <c r="U64" s="98"/>
      <c r="V64" s="98"/>
      <c r="W64" s="98"/>
      <c r="X64" s="98"/>
      <c r="Y64" s="98"/>
      <c r="Z64" s="98"/>
      <c r="AA64" s="98"/>
      <c r="AB64" s="98"/>
      <c r="AC64" s="98"/>
      <c r="AD64" s="98"/>
      <c r="AE64" s="98"/>
      <c r="AF64" s="98"/>
      <c r="AG64" s="98"/>
      <c r="AH64" s="98"/>
      <c r="AI64" s="98"/>
      <c r="AJ64" s="98"/>
      <c r="AK64" s="98"/>
      <c r="AL64" s="98"/>
      <c r="AM64" s="98"/>
      <c r="AN64" s="98"/>
      <c r="AO64" s="293">
        <v>354049</v>
      </c>
      <c r="AP64" s="294"/>
      <c r="AQ64" s="295"/>
      <c r="AR64" s="296" t="s">
        <v>1098</v>
      </c>
      <c r="AS64" s="297"/>
      <c r="AT64" s="297"/>
      <c r="AU64" s="297"/>
      <c r="AV64" s="297"/>
      <c r="AW64" s="297"/>
      <c r="AX64" s="297"/>
      <c r="AY64" s="297"/>
      <c r="AZ64" s="297"/>
      <c r="BA64" s="297"/>
      <c r="BB64" s="321"/>
      <c r="BC64" s="298">
        <v>520</v>
      </c>
      <c r="BD64" s="299"/>
      <c r="BE64" s="299"/>
      <c r="BF64" s="300"/>
      <c r="BG64" s="299"/>
      <c r="BH64" s="301"/>
      <c r="BI64" s="98"/>
      <c r="BJ64" s="98"/>
      <c r="BK64" s="98"/>
      <c r="BL64" s="323" t="s">
        <v>467</v>
      </c>
      <c r="BM64" s="323"/>
      <c r="BN64" s="323"/>
      <c r="BO64" s="323"/>
      <c r="BP64" s="323"/>
      <c r="BQ64" s="323"/>
      <c r="BR64" s="323"/>
      <c r="BS64" s="323"/>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row>
    <row r="65" spans="1:100" ht="12.75" customHeight="1" x14ac:dyDescent="0.2">
      <c r="A65" s="376" t="s">
        <v>1095</v>
      </c>
      <c r="B65" s="377"/>
      <c r="C65" s="377"/>
      <c r="D65" s="377"/>
      <c r="E65" s="377"/>
      <c r="F65" s="377"/>
      <c r="G65" s="377"/>
      <c r="H65" s="377"/>
      <c r="I65" s="377"/>
      <c r="J65" s="377"/>
      <c r="K65" s="377"/>
      <c r="L65" s="377"/>
      <c r="M65" s="377"/>
      <c r="N65" s="378"/>
      <c r="O65" s="356">
        <f>SUM(O49:O64)</f>
        <v>6460</v>
      </c>
      <c r="P65" s="357"/>
      <c r="Q65" s="358"/>
      <c r="R65" s="359" t="str">
        <f>IF(COUNTA(R49:R64)=0,"",SUMIF(R49:R64,"●",O49:O64)+SUM(R49:R64))</f>
        <v/>
      </c>
      <c r="S65" s="357"/>
      <c r="T65" s="358"/>
      <c r="U65" s="98"/>
      <c r="V65" s="98"/>
      <c r="W65" s="98"/>
      <c r="X65" s="98"/>
      <c r="Y65" s="98"/>
      <c r="Z65" s="98"/>
      <c r="AA65" s="98"/>
      <c r="AB65" s="98"/>
      <c r="AC65" s="98"/>
      <c r="AD65" s="98"/>
      <c r="AE65" s="98"/>
      <c r="AF65" s="98"/>
      <c r="AG65" s="98"/>
      <c r="AH65" s="98"/>
      <c r="AI65" s="98"/>
      <c r="AJ65" s="98"/>
      <c r="AK65" s="98"/>
      <c r="AL65" s="98"/>
      <c r="AM65" s="98"/>
      <c r="AN65" s="98"/>
      <c r="AO65" s="293">
        <v>354050</v>
      </c>
      <c r="AP65" s="294"/>
      <c r="AQ65" s="295"/>
      <c r="AR65" s="296" t="s">
        <v>1100</v>
      </c>
      <c r="AS65" s="297"/>
      <c r="AT65" s="297"/>
      <c r="AU65" s="297"/>
      <c r="AV65" s="297"/>
      <c r="AW65" s="297"/>
      <c r="AX65" s="297"/>
      <c r="AY65" s="297"/>
      <c r="AZ65" s="297"/>
      <c r="BA65" s="297"/>
      <c r="BB65" s="321"/>
      <c r="BC65" s="298">
        <v>600</v>
      </c>
      <c r="BD65" s="299"/>
      <c r="BE65" s="299"/>
      <c r="BF65" s="300"/>
      <c r="BG65" s="299"/>
      <c r="BH65" s="301"/>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row>
    <row r="66" spans="1:100" ht="12.75" customHeight="1" x14ac:dyDescent="0.2">
      <c r="A66" s="293">
        <v>353049</v>
      </c>
      <c r="B66" s="294"/>
      <c r="C66" s="295"/>
      <c r="D66" s="296" t="s">
        <v>1097</v>
      </c>
      <c r="E66" s="297"/>
      <c r="F66" s="297"/>
      <c r="G66" s="297"/>
      <c r="H66" s="297"/>
      <c r="I66" s="297"/>
      <c r="J66" s="297"/>
      <c r="K66" s="297"/>
      <c r="L66" s="297"/>
      <c r="M66" s="297"/>
      <c r="N66" s="321"/>
      <c r="O66" s="298">
        <v>250</v>
      </c>
      <c r="P66" s="299"/>
      <c r="Q66" s="299"/>
      <c r="R66" s="300"/>
      <c r="S66" s="299"/>
      <c r="T66" s="301"/>
      <c r="U66" s="98"/>
      <c r="V66" s="98"/>
      <c r="W66" s="98"/>
      <c r="X66" s="98"/>
      <c r="Y66" s="98"/>
      <c r="Z66" s="98"/>
      <c r="AA66" s="98"/>
      <c r="AB66" s="98"/>
      <c r="AC66" s="98"/>
      <c r="AD66" s="98"/>
      <c r="AE66" s="98"/>
      <c r="AF66" s="98"/>
      <c r="AG66" s="98"/>
      <c r="AH66" s="98"/>
      <c r="AI66" s="98"/>
      <c r="AJ66" s="98"/>
      <c r="AK66" s="98"/>
      <c r="AL66" s="98"/>
      <c r="AM66" s="98"/>
      <c r="AN66" s="98"/>
      <c r="AO66" s="293">
        <v>354051</v>
      </c>
      <c r="AP66" s="294"/>
      <c r="AQ66" s="295"/>
      <c r="AR66" s="296" t="s">
        <v>1102</v>
      </c>
      <c r="AS66" s="297"/>
      <c r="AT66" s="297"/>
      <c r="AU66" s="297"/>
      <c r="AV66" s="297"/>
      <c r="AW66" s="297"/>
      <c r="AX66" s="297"/>
      <c r="AY66" s="297"/>
      <c r="AZ66" s="297"/>
      <c r="BA66" s="297"/>
      <c r="BB66" s="321"/>
      <c r="BC66" s="298">
        <v>520</v>
      </c>
      <c r="BD66" s="299"/>
      <c r="BE66" s="299"/>
      <c r="BF66" s="300"/>
      <c r="BG66" s="299"/>
      <c r="BH66" s="301"/>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row>
    <row r="67" spans="1:100" ht="12.75" customHeight="1" thickBot="1" x14ac:dyDescent="0.25">
      <c r="A67" s="293">
        <v>353050</v>
      </c>
      <c r="B67" s="294"/>
      <c r="C67" s="295"/>
      <c r="D67" s="296" t="s">
        <v>1099</v>
      </c>
      <c r="E67" s="297"/>
      <c r="F67" s="297"/>
      <c r="G67" s="297"/>
      <c r="H67" s="297"/>
      <c r="I67" s="297"/>
      <c r="J67" s="297"/>
      <c r="K67" s="297"/>
      <c r="L67" s="297"/>
      <c r="M67" s="297"/>
      <c r="N67" s="321"/>
      <c r="O67" s="298">
        <v>300</v>
      </c>
      <c r="P67" s="299"/>
      <c r="Q67" s="299"/>
      <c r="R67" s="300"/>
      <c r="S67" s="299"/>
      <c r="T67" s="301"/>
      <c r="U67" s="98"/>
      <c r="V67" s="98"/>
      <c r="W67" s="98"/>
      <c r="X67" s="98"/>
      <c r="Y67" s="98"/>
      <c r="Z67" s="98"/>
      <c r="AA67" s="98"/>
      <c r="AB67" s="98"/>
      <c r="AC67" s="98"/>
      <c r="AD67" s="98"/>
      <c r="AE67" s="98"/>
      <c r="AF67" s="98"/>
      <c r="AG67" s="98"/>
      <c r="AH67" s="98"/>
      <c r="AI67" s="98"/>
      <c r="AJ67" s="98"/>
      <c r="AK67" s="98"/>
      <c r="AL67" s="98"/>
      <c r="AM67" s="98"/>
      <c r="AN67" s="98"/>
      <c r="AO67" s="293">
        <v>354052</v>
      </c>
      <c r="AP67" s="294"/>
      <c r="AQ67" s="295"/>
      <c r="AR67" s="296" t="s">
        <v>1104</v>
      </c>
      <c r="AS67" s="297"/>
      <c r="AT67" s="297"/>
      <c r="AU67" s="297"/>
      <c r="AV67" s="297"/>
      <c r="AW67" s="297"/>
      <c r="AX67" s="297"/>
      <c r="AY67" s="297"/>
      <c r="AZ67" s="297"/>
      <c r="BA67" s="297"/>
      <c r="BB67" s="321"/>
      <c r="BC67" s="298">
        <v>310</v>
      </c>
      <c r="BD67" s="299"/>
      <c r="BE67" s="299"/>
      <c r="BF67" s="300"/>
      <c r="BG67" s="299"/>
      <c r="BH67" s="301"/>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row>
    <row r="68" spans="1:100" ht="12.75" customHeight="1" x14ac:dyDescent="0.2">
      <c r="A68" s="293">
        <v>353051</v>
      </c>
      <c r="B68" s="294"/>
      <c r="C68" s="295"/>
      <c r="D68" s="296" t="s">
        <v>1101</v>
      </c>
      <c r="E68" s="297"/>
      <c r="F68" s="297"/>
      <c r="G68" s="297"/>
      <c r="H68" s="297"/>
      <c r="I68" s="297"/>
      <c r="J68" s="297"/>
      <c r="K68" s="297"/>
      <c r="L68" s="297"/>
      <c r="M68" s="297"/>
      <c r="N68" s="321"/>
      <c r="O68" s="298">
        <v>200</v>
      </c>
      <c r="P68" s="299"/>
      <c r="Q68" s="299"/>
      <c r="R68" s="300"/>
      <c r="S68" s="299"/>
      <c r="T68" s="301"/>
      <c r="U68" s="98"/>
      <c r="V68" s="98"/>
      <c r="W68" s="98"/>
      <c r="X68" s="98"/>
      <c r="Y68" s="98"/>
      <c r="Z68" s="98"/>
      <c r="AA68" s="98"/>
      <c r="AB68" s="98"/>
      <c r="AC68" s="98"/>
      <c r="AD68" s="98"/>
      <c r="AE68" s="98"/>
      <c r="AF68" s="98"/>
      <c r="AG68" s="98"/>
      <c r="AH68" s="98"/>
      <c r="AI68" s="98"/>
      <c r="AJ68" s="98"/>
      <c r="AK68" s="98"/>
      <c r="AL68" s="98"/>
      <c r="AM68" s="98"/>
      <c r="AN68" s="98"/>
      <c r="AO68" s="293">
        <v>354053</v>
      </c>
      <c r="AP68" s="294"/>
      <c r="AQ68" s="295"/>
      <c r="AR68" s="296" t="s">
        <v>1106</v>
      </c>
      <c r="AS68" s="297"/>
      <c r="AT68" s="297"/>
      <c r="AU68" s="297"/>
      <c r="AV68" s="297"/>
      <c r="AW68" s="297"/>
      <c r="AX68" s="297"/>
      <c r="AY68" s="297"/>
      <c r="AZ68" s="297"/>
      <c r="BA68" s="297"/>
      <c r="BB68" s="321"/>
      <c r="BC68" s="298">
        <v>370</v>
      </c>
      <c r="BD68" s="299"/>
      <c r="BE68" s="299"/>
      <c r="BF68" s="300"/>
      <c r="BG68" s="299"/>
      <c r="BH68" s="301"/>
      <c r="BI68" s="98"/>
      <c r="BJ68" s="98"/>
      <c r="BK68" s="98"/>
      <c r="BL68" s="354" t="s">
        <v>63</v>
      </c>
      <c r="BM68" s="351"/>
      <c r="BN68" s="351"/>
      <c r="BO68" s="351"/>
      <c r="BP68" s="355"/>
      <c r="BQ68" s="351" t="s">
        <v>64</v>
      </c>
      <c r="BR68" s="351"/>
      <c r="BS68" s="351"/>
      <c r="BT68" s="351"/>
      <c r="BU68" s="351"/>
      <c r="BV68" s="355"/>
      <c r="BW68" s="351" t="s">
        <v>65</v>
      </c>
      <c r="BX68" s="351"/>
      <c r="BY68" s="352"/>
      <c r="BZ68" s="98"/>
      <c r="CA68" s="98"/>
      <c r="CB68" s="98"/>
      <c r="CC68" s="98"/>
      <c r="CD68" s="98"/>
      <c r="CE68" s="98"/>
      <c r="CF68" s="98"/>
      <c r="CG68" s="98"/>
      <c r="CH68" s="98"/>
      <c r="CI68" s="98"/>
      <c r="CJ68" s="98"/>
      <c r="CK68" s="98"/>
      <c r="CL68" s="98"/>
      <c r="CM68" s="98"/>
      <c r="CN68" s="98"/>
    </row>
    <row r="69" spans="1:100" ht="12.75" customHeight="1" thickBot="1" x14ac:dyDescent="0.25">
      <c r="A69" s="293">
        <v>353052</v>
      </c>
      <c r="B69" s="294"/>
      <c r="C69" s="295"/>
      <c r="D69" s="296" t="s">
        <v>1103</v>
      </c>
      <c r="E69" s="297"/>
      <c r="F69" s="297"/>
      <c r="G69" s="297"/>
      <c r="H69" s="297"/>
      <c r="I69" s="297"/>
      <c r="J69" s="297"/>
      <c r="K69" s="297"/>
      <c r="L69" s="297"/>
      <c r="M69" s="297"/>
      <c r="N69" s="321"/>
      <c r="O69" s="298">
        <v>590</v>
      </c>
      <c r="P69" s="299"/>
      <c r="Q69" s="299"/>
      <c r="R69" s="300"/>
      <c r="S69" s="299"/>
      <c r="T69" s="301"/>
      <c r="U69" s="98"/>
      <c r="V69" s="98"/>
      <c r="W69" s="98"/>
      <c r="X69" s="98"/>
      <c r="Y69" s="98"/>
      <c r="Z69" s="98"/>
      <c r="AA69" s="98"/>
      <c r="AB69" s="98"/>
      <c r="AC69" s="98"/>
      <c r="AD69" s="98"/>
      <c r="AE69" s="98"/>
      <c r="AF69" s="98"/>
      <c r="AG69" s="98"/>
      <c r="AH69" s="98"/>
      <c r="AI69" s="98"/>
      <c r="AJ69" s="98"/>
      <c r="AK69" s="98"/>
      <c r="AL69" s="98"/>
      <c r="AM69" s="98"/>
      <c r="AN69" s="98"/>
      <c r="AO69" s="293">
        <v>354054</v>
      </c>
      <c r="AP69" s="294"/>
      <c r="AQ69" s="295"/>
      <c r="AR69" s="296" t="s">
        <v>1108</v>
      </c>
      <c r="AS69" s="297"/>
      <c r="AT69" s="297"/>
      <c r="AU69" s="297"/>
      <c r="AV69" s="297"/>
      <c r="AW69" s="297"/>
      <c r="AX69" s="297"/>
      <c r="AY69" s="297"/>
      <c r="AZ69" s="297"/>
      <c r="BA69" s="297"/>
      <c r="BB69" s="321"/>
      <c r="BC69" s="298">
        <v>500</v>
      </c>
      <c r="BD69" s="299"/>
      <c r="BE69" s="299"/>
      <c r="BF69" s="300"/>
      <c r="BG69" s="299"/>
      <c r="BH69" s="301"/>
      <c r="BI69" s="98"/>
      <c r="BJ69" s="98"/>
      <c r="BK69" s="98"/>
      <c r="BL69" s="338" t="s">
        <v>898</v>
      </c>
      <c r="BM69" s="339"/>
      <c r="BN69" s="339"/>
      <c r="BO69" s="339"/>
      <c r="BP69" s="340"/>
      <c r="BQ69" s="602">
        <f>AB51+BP46</f>
        <v>69194</v>
      </c>
      <c r="BR69" s="602"/>
      <c r="BS69" s="602"/>
      <c r="BT69" s="602"/>
      <c r="BU69" s="603" t="s">
        <v>66</v>
      </c>
      <c r="BV69" s="604"/>
      <c r="BW69" s="551" t="s">
        <v>58</v>
      </c>
      <c r="BX69" s="551"/>
      <c r="BY69" s="552"/>
      <c r="BZ69" s="98"/>
      <c r="CA69" s="98"/>
      <c r="CB69" s="98"/>
      <c r="CC69" s="98"/>
      <c r="CD69" s="98"/>
      <c r="CE69" s="98"/>
      <c r="CF69" s="98"/>
      <c r="CG69" s="98"/>
      <c r="CH69" s="98"/>
      <c r="CI69" s="98"/>
      <c r="CJ69" s="98"/>
      <c r="CK69" s="98"/>
      <c r="CL69" s="98"/>
      <c r="CM69" s="98"/>
      <c r="CN69" s="98"/>
    </row>
    <row r="70" spans="1:100" ht="12.75" customHeight="1" thickBot="1" x14ac:dyDescent="0.25">
      <c r="A70" s="293">
        <v>353053</v>
      </c>
      <c r="B70" s="294"/>
      <c r="C70" s="295"/>
      <c r="D70" s="296" t="s">
        <v>1105</v>
      </c>
      <c r="E70" s="297"/>
      <c r="F70" s="297"/>
      <c r="G70" s="297"/>
      <c r="H70" s="297"/>
      <c r="I70" s="297"/>
      <c r="J70" s="297"/>
      <c r="K70" s="297"/>
      <c r="L70" s="297"/>
      <c r="M70" s="297"/>
      <c r="N70" s="321"/>
      <c r="O70" s="298">
        <v>700</v>
      </c>
      <c r="P70" s="299"/>
      <c r="Q70" s="299"/>
      <c r="R70" s="300"/>
      <c r="S70" s="299"/>
      <c r="T70" s="301"/>
      <c r="U70" s="98"/>
      <c r="V70" s="98"/>
      <c r="W70" s="98"/>
      <c r="X70" s="98"/>
      <c r="Y70" s="98"/>
      <c r="Z70" s="98"/>
      <c r="AA70" s="98"/>
      <c r="AB70" s="98"/>
      <c r="AC70" s="98"/>
      <c r="AD70" s="98"/>
      <c r="AE70" s="98"/>
      <c r="AF70" s="98"/>
      <c r="AG70" s="98"/>
      <c r="AH70" s="98"/>
      <c r="AI70" s="98"/>
      <c r="AJ70" s="98"/>
      <c r="AK70" s="98"/>
      <c r="AL70" s="98"/>
      <c r="AM70" s="98"/>
      <c r="AN70" s="98"/>
      <c r="AO70" s="293">
        <v>354055</v>
      </c>
      <c r="AP70" s="294"/>
      <c r="AQ70" s="295"/>
      <c r="AR70" s="296" t="s">
        <v>1110</v>
      </c>
      <c r="AS70" s="297"/>
      <c r="AT70" s="297"/>
      <c r="AU70" s="297"/>
      <c r="AV70" s="297"/>
      <c r="AW70" s="297"/>
      <c r="AX70" s="297"/>
      <c r="AY70" s="297"/>
      <c r="AZ70" s="297"/>
      <c r="BA70" s="297"/>
      <c r="BB70" s="321"/>
      <c r="BC70" s="298">
        <v>530</v>
      </c>
      <c r="BD70" s="299"/>
      <c r="BE70" s="299"/>
      <c r="BF70" s="300"/>
      <c r="BG70" s="299"/>
      <c r="BH70" s="301"/>
      <c r="BI70" s="98"/>
      <c r="BJ70" s="98"/>
      <c r="BK70" s="98"/>
      <c r="BL70" s="327" t="s">
        <v>67</v>
      </c>
      <c r="BM70" s="328"/>
      <c r="BN70" s="328"/>
      <c r="BO70" s="328"/>
      <c r="BP70" s="329"/>
      <c r="BQ70" s="601">
        <f>BQ69</f>
        <v>69194</v>
      </c>
      <c r="BR70" s="601"/>
      <c r="BS70" s="601"/>
      <c r="BT70" s="601"/>
      <c r="BU70" s="324" t="s">
        <v>66</v>
      </c>
      <c r="BV70" s="324"/>
      <c r="BW70" s="324"/>
      <c r="BX70" s="324"/>
      <c r="BY70" s="325"/>
      <c r="BZ70" s="98"/>
      <c r="CA70" s="98"/>
      <c r="CB70" s="98"/>
      <c r="CC70" s="98"/>
      <c r="CD70" s="98"/>
      <c r="CE70" s="98"/>
      <c r="CF70" s="98"/>
      <c r="CG70" s="98"/>
      <c r="CH70" s="98"/>
      <c r="CI70" s="98"/>
      <c r="CJ70" s="98"/>
      <c r="CK70" s="98"/>
      <c r="CL70" s="98"/>
      <c r="CM70" s="98"/>
      <c r="CN70" s="98"/>
    </row>
    <row r="71" spans="1:100" ht="12.75" customHeight="1" x14ac:dyDescent="0.2">
      <c r="A71" s="293">
        <v>353054</v>
      </c>
      <c r="B71" s="294"/>
      <c r="C71" s="295"/>
      <c r="D71" s="296" t="s">
        <v>1107</v>
      </c>
      <c r="E71" s="297"/>
      <c r="F71" s="297"/>
      <c r="G71" s="297"/>
      <c r="H71" s="297"/>
      <c r="I71" s="297"/>
      <c r="J71" s="297"/>
      <c r="K71" s="297"/>
      <c r="L71" s="297"/>
      <c r="M71" s="297"/>
      <c r="N71" s="321"/>
      <c r="O71" s="298">
        <v>400</v>
      </c>
      <c r="P71" s="299"/>
      <c r="Q71" s="299"/>
      <c r="R71" s="300"/>
      <c r="S71" s="299"/>
      <c r="T71" s="301"/>
      <c r="U71" s="98"/>
      <c r="V71" s="98"/>
      <c r="W71" s="98"/>
      <c r="X71" s="98"/>
      <c r="Y71" s="98"/>
      <c r="Z71" s="98"/>
      <c r="AA71" s="98"/>
      <c r="AB71" s="98"/>
      <c r="AC71" s="98"/>
      <c r="AD71" s="98"/>
      <c r="AE71" s="98"/>
      <c r="AF71" s="98"/>
      <c r="AG71" s="98"/>
      <c r="AH71" s="98"/>
      <c r="AI71" s="98"/>
      <c r="AJ71" s="98"/>
      <c r="AK71" s="98"/>
      <c r="AL71" s="98"/>
      <c r="AM71" s="98"/>
      <c r="AN71" s="98"/>
      <c r="AO71" s="293">
        <v>354056</v>
      </c>
      <c r="AP71" s="294"/>
      <c r="AQ71" s="295"/>
      <c r="AR71" s="296" t="s">
        <v>1112</v>
      </c>
      <c r="AS71" s="297"/>
      <c r="AT71" s="297"/>
      <c r="AU71" s="297"/>
      <c r="AV71" s="297"/>
      <c r="AW71" s="297"/>
      <c r="AX71" s="297"/>
      <c r="AY71" s="297"/>
      <c r="AZ71" s="297"/>
      <c r="BA71" s="297"/>
      <c r="BB71" s="321"/>
      <c r="BC71" s="298">
        <v>400</v>
      </c>
      <c r="BD71" s="299"/>
      <c r="BE71" s="299"/>
      <c r="BF71" s="300"/>
      <c r="BG71" s="299"/>
      <c r="BH71" s="301"/>
      <c r="BI71" s="98"/>
      <c r="BJ71" s="98"/>
      <c r="BK71" s="98"/>
      <c r="BL71" s="599" t="s">
        <v>72</v>
      </c>
      <c r="BM71" s="599"/>
      <c r="BN71" s="599"/>
      <c r="BO71" s="599"/>
      <c r="BP71" s="599"/>
      <c r="BQ71" s="599"/>
      <c r="BR71" s="599"/>
      <c r="BS71" s="599"/>
      <c r="BT71" s="599"/>
      <c r="BU71" s="599"/>
      <c r="BV71" s="599"/>
      <c r="BW71" s="599"/>
      <c r="BX71" s="599"/>
      <c r="BY71" s="599"/>
      <c r="BZ71" s="98"/>
      <c r="CA71" s="98"/>
      <c r="CB71" s="98"/>
      <c r="CC71" s="98"/>
      <c r="CD71" s="98"/>
      <c r="CE71" s="98"/>
      <c r="CF71" s="98"/>
      <c r="CG71" s="98"/>
      <c r="CH71" s="98"/>
      <c r="CI71" s="98"/>
      <c r="CJ71" s="98"/>
      <c r="CK71" s="98"/>
      <c r="CL71" s="98"/>
      <c r="CM71" s="98"/>
      <c r="CN71" s="98"/>
    </row>
    <row r="72" spans="1:100" ht="12.75" customHeight="1" x14ac:dyDescent="0.2">
      <c r="A72" s="293">
        <v>353055</v>
      </c>
      <c r="B72" s="294"/>
      <c r="C72" s="295"/>
      <c r="D72" s="296" t="s">
        <v>1109</v>
      </c>
      <c r="E72" s="297"/>
      <c r="F72" s="297"/>
      <c r="G72" s="297"/>
      <c r="H72" s="297"/>
      <c r="I72" s="297"/>
      <c r="J72" s="297"/>
      <c r="K72" s="297"/>
      <c r="L72" s="297"/>
      <c r="M72" s="297"/>
      <c r="N72" s="321"/>
      <c r="O72" s="298">
        <v>320</v>
      </c>
      <c r="P72" s="299"/>
      <c r="Q72" s="299"/>
      <c r="R72" s="300"/>
      <c r="S72" s="299"/>
      <c r="T72" s="301"/>
      <c r="U72" s="98"/>
      <c r="V72" s="98"/>
      <c r="W72" s="98"/>
      <c r="X72" s="98"/>
      <c r="Y72" s="98"/>
      <c r="Z72" s="98"/>
      <c r="AA72" s="98"/>
      <c r="AB72" s="98"/>
      <c r="AC72" s="98"/>
      <c r="AD72" s="98"/>
      <c r="AE72" s="98"/>
      <c r="AF72" s="98"/>
      <c r="AG72" s="98"/>
      <c r="AH72" s="98"/>
      <c r="AI72" s="98"/>
      <c r="AJ72" s="98"/>
      <c r="AK72" s="98"/>
      <c r="AL72" s="98"/>
      <c r="AM72" s="98"/>
      <c r="AN72" s="98"/>
      <c r="AO72" s="293">
        <v>354057</v>
      </c>
      <c r="AP72" s="294"/>
      <c r="AQ72" s="295"/>
      <c r="AR72" s="296" t="s">
        <v>1114</v>
      </c>
      <c r="AS72" s="297"/>
      <c r="AT72" s="297"/>
      <c r="AU72" s="297"/>
      <c r="AV72" s="297"/>
      <c r="AW72" s="297"/>
      <c r="AX72" s="297"/>
      <c r="AY72" s="297"/>
      <c r="AZ72" s="297"/>
      <c r="BA72" s="297"/>
      <c r="BB72" s="321"/>
      <c r="BC72" s="298">
        <v>440</v>
      </c>
      <c r="BD72" s="299"/>
      <c r="BE72" s="299"/>
      <c r="BF72" s="300"/>
      <c r="BG72" s="299"/>
      <c r="BH72" s="301"/>
      <c r="BI72" s="98"/>
      <c r="BJ72" s="98"/>
      <c r="BK72" s="98"/>
      <c r="BL72" s="600"/>
      <c r="BM72" s="600"/>
      <c r="BN72" s="600"/>
      <c r="BO72" s="600"/>
      <c r="BP72" s="600"/>
      <c r="BQ72" s="600"/>
      <c r="BR72" s="600"/>
      <c r="BS72" s="600"/>
      <c r="BT72" s="600"/>
      <c r="BU72" s="600"/>
      <c r="BV72" s="600"/>
      <c r="BW72" s="600"/>
      <c r="BX72" s="600"/>
      <c r="BY72" s="600"/>
      <c r="BZ72" s="98"/>
      <c r="CA72" s="98"/>
      <c r="CB72" s="98"/>
      <c r="CC72" s="98"/>
      <c r="CD72" s="98"/>
      <c r="CE72" s="98"/>
      <c r="CF72" s="98"/>
      <c r="CG72" s="98"/>
      <c r="CH72" s="98"/>
      <c r="CI72" s="98"/>
      <c r="CJ72" s="98"/>
      <c r="CK72" s="98"/>
      <c r="CL72" s="98"/>
      <c r="CM72" s="98"/>
      <c r="CN72" s="98"/>
    </row>
    <row r="73" spans="1:100" ht="12.75" customHeight="1" thickBot="1" x14ac:dyDescent="0.25">
      <c r="A73" s="293">
        <v>353101</v>
      </c>
      <c r="B73" s="294"/>
      <c r="C73" s="295"/>
      <c r="D73" s="296" t="s">
        <v>1111</v>
      </c>
      <c r="E73" s="297"/>
      <c r="F73" s="297"/>
      <c r="G73" s="297"/>
      <c r="H73" s="297"/>
      <c r="I73" s="297"/>
      <c r="J73" s="297"/>
      <c r="K73" s="297"/>
      <c r="L73" s="297"/>
      <c r="M73" s="297"/>
      <c r="N73" s="321"/>
      <c r="O73" s="298">
        <v>340</v>
      </c>
      <c r="P73" s="299"/>
      <c r="Q73" s="299"/>
      <c r="R73" s="300"/>
      <c r="S73" s="299"/>
      <c r="T73" s="301"/>
      <c r="U73" s="98"/>
      <c r="V73" s="98"/>
      <c r="W73" s="98"/>
      <c r="X73" s="98"/>
      <c r="Y73" s="98"/>
      <c r="Z73" s="98"/>
      <c r="AA73" s="98"/>
      <c r="AB73" s="98"/>
      <c r="AC73" s="98"/>
      <c r="AD73" s="98"/>
      <c r="AE73" s="98"/>
      <c r="AF73" s="98"/>
      <c r="AG73" s="98"/>
      <c r="AH73" s="98"/>
      <c r="AI73" s="98"/>
      <c r="AJ73" s="98"/>
      <c r="AK73" s="98"/>
      <c r="AL73" s="98"/>
      <c r="AM73" s="98"/>
      <c r="AN73" s="98"/>
      <c r="AO73" s="293">
        <v>354058</v>
      </c>
      <c r="AP73" s="294"/>
      <c r="AQ73" s="295"/>
      <c r="AR73" s="296" t="s">
        <v>1115</v>
      </c>
      <c r="AS73" s="297"/>
      <c r="AT73" s="297"/>
      <c r="AU73" s="297"/>
      <c r="AV73" s="297"/>
      <c r="AW73" s="297"/>
      <c r="AX73" s="297"/>
      <c r="AY73" s="297"/>
      <c r="AZ73" s="297"/>
      <c r="BA73" s="297"/>
      <c r="BB73" s="321"/>
      <c r="BC73" s="298">
        <v>360</v>
      </c>
      <c r="BD73" s="299"/>
      <c r="BE73" s="299"/>
      <c r="BF73" s="300"/>
      <c r="BG73" s="299"/>
      <c r="BH73" s="301"/>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row>
    <row r="74" spans="1:100" ht="12.75" customHeight="1" thickBot="1" x14ac:dyDescent="0.25">
      <c r="A74" s="376" t="s">
        <v>1113</v>
      </c>
      <c r="B74" s="377"/>
      <c r="C74" s="377"/>
      <c r="D74" s="377"/>
      <c r="E74" s="377"/>
      <c r="F74" s="377"/>
      <c r="G74" s="377"/>
      <c r="H74" s="377"/>
      <c r="I74" s="377"/>
      <c r="J74" s="377"/>
      <c r="K74" s="377"/>
      <c r="L74" s="377"/>
      <c r="M74" s="377"/>
      <c r="N74" s="378"/>
      <c r="O74" s="356">
        <f>SUM(O66:O73)</f>
        <v>3100</v>
      </c>
      <c r="P74" s="357"/>
      <c r="Q74" s="358"/>
      <c r="R74" s="359" t="str">
        <f>IF(COUNTA(R66:R73)=0,"",SUMIF(R66:R73,"●",O66:O73)+SUM(R66:R73))</f>
        <v/>
      </c>
      <c r="S74" s="357"/>
      <c r="T74" s="358"/>
      <c r="U74" s="98"/>
      <c r="V74" s="98"/>
      <c r="W74" s="98"/>
      <c r="X74" s="98"/>
      <c r="Y74" s="98"/>
      <c r="Z74" s="98"/>
      <c r="AA74" s="98"/>
      <c r="AB74" s="98"/>
      <c r="AC74" s="98"/>
      <c r="AD74" s="98"/>
      <c r="AE74" s="98"/>
      <c r="AF74" s="98"/>
      <c r="AG74" s="98"/>
      <c r="AH74" s="98"/>
      <c r="AI74" s="98"/>
      <c r="AJ74" s="98"/>
      <c r="AK74" s="98"/>
      <c r="AL74" s="98"/>
      <c r="AM74" s="98"/>
      <c r="AN74" s="98"/>
      <c r="AO74" s="293">
        <v>354059</v>
      </c>
      <c r="AP74" s="294"/>
      <c r="AQ74" s="295"/>
      <c r="AR74" s="296" t="s">
        <v>1116</v>
      </c>
      <c r="AS74" s="297"/>
      <c r="AT74" s="297"/>
      <c r="AU74" s="297"/>
      <c r="AV74" s="297"/>
      <c r="AW74" s="297"/>
      <c r="AX74" s="297"/>
      <c r="AY74" s="297"/>
      <c r="AZ74" s="297"/>
      <c r="BA74" s="297"/>
      <c r="BB74" s="321"/>
      <c r="BC74" s="298">
        <v>310</v>
      </c>
      <c r="BD74" s="299"/>
      <c r="BE74" s="299"/>
      <c r="BF74" s="300"/>
      <c r="BG74" s="299"/>
      <c r="BH74" s="301"/>
      <c r="BI74" s="98"/>
      <c r="BJ74" s="98"/>
      <c r="BK74" s="98"/>
      <c r="BL74" s="98"/>
      <c r="BM74" s="98"/>
      <c r="BN74" s="98"/>
      <c r="BO74" s="98"/>
      <c r="BP74" s="98"/>
      <c r="BQ74" s="98"/>
      <c r="BR74" s="98"/>
      <c r="BS74" s="98"/>
      <c r="BT74" s="98"/>
      <c r="BU74" s="98"/>
      <c r="BV74" s="98"/>
      <c r="BW74" s="98"/>
      <c r="BX74" s="98"/>
      <c r="BY74" s="98"/>
      <c r="BZ74" s="98"/>
      <c r="CA74" s="98"/>
      <c r="CB74" s="313" t="s">
        <v>472</v>
      </c>
      <c r="CC74" s="314"/>
      <c r="CD74" s="314"/>
      <c r="CE74" s="314"/>
      <c r="CF74" s="314"/>
      <c r="CG74" s="314"/>
      <c r="CH74" s="314"/>
      <c r="CI74" s="314"/>
      <c r="CJ74" s="314"/>
      <c r="CK74" s="314"/>
      <c r="CL74" s="314"/>
      <c r="CM74" s="314"/>
      <c r="CN74" s="314"/>
      <c r="CO74" s="314"/>
      <c r="CP74" s="314"/>
      <c r="CQ74" s="314"/>
      <c r="CR74" s="314"/>
      <c r="CS74" s="314"/>
      <c r="CT74" s="314"/>
      <c r="CU74" s="314"/>
      <c r="CV74" s="315"/>
    </row>
    <row r="75" spans="1:100" ht="12.75" customHeight="1" thickTop="1" thickBot="1" x14ac:dyDescent="0.25">
      <c r="A75" s="112"/>
      <c r="B75" s="112"/>
      <c r="C75" s="112"/>
      <c r="D75" s="112"/>
      <c r="E75" s="112"/>
      <c r="F75" s="112"/>
      <c r="G75" s="112"/>
      <c r="H75" s="112"/>
      <c r="I75" s="112"/>
      <c r="J75" s="112"/>
      <c r="K75" s="112"/>
      <c r="L75" s="112"/>
      <c r="M75" s="112"/>
      <c r="N75" s="112"/>
      <c r="O75" s="112"/>
      <c r="P75" s="112"/>
      <c r="Q75" s="112"/>
      <c r="R75" s="100"/>
      <c r="S75" s="100"/>
      <c r="T75" s="100"/>
      <c r="U75" s="98"/>
      <c r="V75" s="98"/>
      <c r="W75" s="98"/>
      <c r="X75" s="98"/>
      <c r="Y75" s="98"/>
      <c r="Z75" s="98"/>
      <c r="AA75" s="98"/>
      <c r="AB75" s="98"/>
      <c r="AC75" s="98"/>
      <c r="AD75" s="98"/>
      <c r="AE75" s="98"/>
      <c r="AF75" s="98"/>
      <c r="AG75" s="98"/>
      <c r="AH75" s="98"/>
      <c r="AI75" s="98"/>
      <c r="AJ75" s="98"/>
      <c r="AK75" s="98"/>
      <c r="AL75" s="98"/>
      <c r="AM75" s="98"/>
      <c r="AN75" s="98"/>
      <c r="AO75" s="376" t="s">
        <v>1117</v>
      </c>
      <c r="AP75" s="377"/>
      <c r="AQ75" s="377"/>
      <c r="AR75" s="377"/>
      <c r="AS75" s="377"/>
      <c r="AT75" s="377"/>
      <c r="AU75" s="377"/>
      <c r="AV75" s="377"/>
      <c r="AW75" s="377"/>
      <c r="AX75" s="377"/>
      <c r="AY75" s="377"/>
      <c r="AZ75" s="377"/>
      <c r="BA75" s="377"/>
      <c r="BB75" s="378"/>
      <c r="BC75" s="356">
        <f>SUM(BC60:BC74)</f>
        <v>6473</v>
      </c>
      <c r="BD75" s="357"/>
      <c r="BE75" s="358"/>
      <c r="BF75" s="359" t="str">
        <f>IF(COUNTA(BF60:BF74)=0,"",SUMIF(BF60:BF74,"●",BC60:BC74)+SUM(BF60:BF74))</f>
        <v/>
      </c>
      <c r="BG75" s="357"/>
      <c r="BH75" s="358"/>
      <c r="BI75" s="98"/>
      <c r="BJ75" s="98"/>
      <c r="BK75" s="98"/>
      <c r="BL75" s="98"/>
      <c r="BM75" s="98"/>
      <c r="BN75" s="98"/>
      <c r="BO75" s="98"/>
      <c r="BP75" s="98"/>
      <c r="BQ75" s="98"/>
      <c r="BR75" s="98"/>
      <c r="BS75" s="98"/>
      <c r="BT75" s="98"/>
      <c r="BU75" s="98"/>
      <c r="BV75" s="98"/>
      <c r="BW75" s="98"/>
      <c r="BX75" s="98"/>
      <c r="BY75" s="98"/>
      <c r="BZ75" s="98"/>
      <c r="CA75" s="98"/>
      <c r="CB75" s="316"/>
      <c r="CC75" s="317"/>
      <c r="CD75" s="317"/>
      <c r="CE75" s="317"/>
      <c r="CF75" s="317"/>
      <c r="CG75" s="317"/>
      <c r="CH75" s="317"/>
      <c r="CI75" s="317"/>
      <c r="CJ75" s="317"/>
      <c r="CK75" s="317"/>
      <c r="CL75" s="317"/>
      <c r="CM75" s="317"/>
      <c r="CN75" s="317"/>
      <c r="CO75" s="317"/>
      <c r="CP75" s="317"/>
      <c r="CQ75" s="317"/>
      <c r="CR75" s="317"/>
      <c r="CS75" s="317"/>
      <c r="CT75" s="317"/>
      <c r="CU75" s="317"/>
      <c r="CV75" s="318"/>
    </row>
    <row r="76" spans="1:100" ht="12.75" customHeight="1" thickTop="1" x14ac:dyDescent="0.2">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112"/>
      <c r="AP76" s="112"/>
      <c r="AQ76" s="112"/>
      <c r="AR76" s="112"/>
      <c r="AS76" s="112"/>
      <c r="AT76" s="112"/>
      <c r="AU76" s="112"/>
      <c r="AV76" s="112"/>
      <c r="AW76" s="112"/>
      <c r="AX76" s="112"/>
      <c r="AY76" s="112"/>
      <c r="AZ76" s="112"/>
      <c r="BA76" s="112"/>
      <c r="BB76" s="112"/>
      <c r="BC76" s="112"/>
      <c r="BD76" s="112"/>
      <c r="BE76" s="112"/>
      <c r="BF76" s="100"/>
      <c r="BG76" s="100"/>
      <c r="BH76" s="100"/>
      <c r="BI76" s="98"/>
      <c r="BJ76" s="98"/>
      <c r="BK76" s="311" t="s">
        <v>476</v>
      </c>
      <c r="BL76" s="311"/>
      <c r="BM76" s="311"/>
      <c r="BN76" s="311"/>
      <c r="BO76" s="311"/>
      <c r="BP76" s="311"/>
      <c r="BQ76" s="311"/>
      <c r="BR76" s="311"/>
      <c r="BS76" s="311"/>
      <c r="BT76" s="311"/>
      <c r="BU76" s="311"/>
      <c r="BV76" s="311"/>
      <c r="BW76" s="311"/>
      <c r="BX76" s="311"/>
      <c r="BY76" s="311"/>
      <c r="BZ76" s="98"/>
      <c r="CA76" s="98"/>
      <c r="CB76" s="305" t="str">
        <f>IF(ヘッダ入力!$AG$35="デフォルト値",ヘッダ入力!$AY$35,VLOOKUP(ヘッダ入力!$AG$35,ヘッダ入力!$AY$35:$BB$43,1,FALSE))</f>
        <v>(株)ショッパー社町田支社</v>
      </c>
      <c r="CC76" s="306"/>
      <c r="CD76" s="306"/>
      <c r="CE76" s="306"/>
      <c r="CF76" s="306"/>
      <c r="CG76" s="306"/>
      <c r="CH76" s="306"/>
      <c r="CI76" s="306"/>
      <c r="CJ76" s="306"/>
      <c r="CK76" s="306"/>
      <c r="CL76" s="306"/>
      <c r="CM76" s="306"/>
      <c r="CN76" s="306"/>
      <c r="CO76" s="306"/>
      <c r="CP76" s="306"/>
      <c r="CQ76" s="306"/>
      <c r="CR76" s="306"/>
      <c r="CS76" s="306"/>
      <c r="CT76" s="306"/>
      <c r="CU76" s="306"/>
      <c r="CV76" s="307"/>
    </row>
    <row r="77" spans="1:100" ht="12.75" customHeight="1" x14ac:dyDescent="0.2">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311"/>
      <c r="BL77" s="311"/>
      <c r="BM77" s="311"/>
      <c r="BN77" s="311"/>
      <c r="BO77" s="311"/>
      <c r="BP77" s="311"/>
      <c r="BQ77" s="311"/>
      <c r="BR77" s="311"/>
      <c r="BS77" s="311"/>
      <c r="BT77" s="311"/>
      <c r="BU77" s="311"/>
      <c r="BV77" s="311"/>
      <c r="BW77" s="311"/>
      <c r="BX77" s="311"/>
      <c r="BY77" s="311"/>
      <c r="BZ77" s="98"/>
      <c r="CA77" s="98"/>
      <c r="CB77" s="308"/>
      <c r="CC77" s="309"/>
      <c r="CD77" s="309"/>
      <c r="CE77" s="309"/>
      <c r="CF77" s="309"/>
      <c r="CG77" s="309"/>
      <c r="CH77" s="309"/>
      <c r="CI77" s="309"/>
      <c r="CJ77" s="309"/>
      <c r="CK77" s="309"/>
      <c r="CL77" s="309"/>
      <c r="CM77" s="309"/>
      <c r="CN77" s="309"/>
      <c r="CO77" s="309"/>
      <c r="CP77" s="309"/>
      <c r="CQ77" s="309"/>
      <c r="CR77" s="309"/>
      <c r="CS77" s="309"/>
      <c r="CT77" s="309"/>
      <c r="CU77" s="309"/>
      <c r="CV77" s="310"/>
    </row>
    <row r="78" spans="1:100" ht="12.75" customHeight="1" x14ac:dyDescent="0.2">
      <c r="A78" s="98" t="s">
        <v>475</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562" t="s">
        <v>924</v>
      </c>
      <c r="BL78" s="563"/>
      <c r="BM78" s="563"/>
      <c r="BN78" s="563"/>
      <c r="BO78" s="563"/>
      <c r="BP78" s="563"/>
      <c r="BQ78" s="563"/>
      <c r="BR78" s="563"/>
      <c r="BS78" s="563"/>
      <c r="BT78" s="563"/>
      <c r="BU78" s="563"/>
      <c r="BV78" s="563"/>
      <c r="BW78" s="563"/>
      <c r="BX78" s="563"/>
      <c r="BY78" s="564"/>
      <c r="BZ78" s="98"/>
      <c r="CA78" s="98"/>
      <c r="CB78" s="593" t="str">
        <f>IF(ヘッダ入力!$AG$35="デフォルト値",ヘッダ入力!$AZ$35,VLOOKUP(ヘッダ入力!$AG$35,ヘッダ入力!$AY$35:$BB$43,2,FALSE))</f>
        <v>tel.042-725-2251／fax.042-726-3776</v>
      </c>
      <c r="CC78" s="303"/>
      <c r="CD78" s="303"/>
      <c r="CE78" s="303"/>
      <c r="CF78" s="303"/>
      <c r="CG78" s="303"/>
      <c r="CH78" s="303"/>
      <c r="CI78" s="303"/>
      <c r="CJ78" s="303"/>
      <c r="CK78" s="303"/>
      <c r="CL78" s="303"/>
      <c r="CM78" s="303"/>
      <c r="CN78" s="303"/>
      <c r="CO78" s="303"/>
      <c r="CP78" s="303"/>
      <c r="CQ78" s="303"/>
      <c r="CR78" s="303"/>
      <c r="CS78" s="303"/>
      <c r="CT78" s="303"/>
      <c r="CU78" s="303"/>
      <c r="CV78" s="304"/>
    </row>
    <row r="79" spans="1:100" ht="12.75" customHeight="1" x14ac:dyDescent="0.2">
      <c r="A79" s="98" t="s">
        <v>478</v>
      </c>
      <c r="B79" s="98"/>
      <c r="C79" s="98"/>
      <c r="D79" s="98"/>
      <c r="E79" s="98"/>
      <c r="F79" s="98"/>
      <c r="G79" s="98"/>
      <c r="H79" s="98"/>
      <c r="I79" s="98"/>
      <c r="J79" s="98"/>
      <c r="K79" s="98"/>
      <c r="L79" s="98"/>
      <c r="M79" s="98"/>
      <c r="N79" s="98"/>
      <c r="O79" s="98"/>
      <c r="P79" s="98"/>
      <c r="Q79" s="98"/>
      <c r="R79" s="98"/>
      <c r="S79" s="98"/>
      <c r="T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275" t="s">
        <v>925</v>
      </c>
      <c r="BL79" s="276"/>
      <c r="BM79" s="276"/>
      <c r="BN79" s="276"/>
      <c r="BO79" s="276"/>
      <c r="BP79" s="276"/>
      <c r="BQ79" s="276"/>
      <c r="BR79" s="276"/>
      <c r="BS79" s="276"/>
      <c r="BT79" s="276"/>
      <c r="BU79" s="276"/>
      <c r="BV79" s="276"/>
      <c r="BW79" s="276"/>
      <c r="BX79" s="276"/>
      <c r="BY79" s="277"/>
      <c r="BZ79" s="98"/>
      <c r="CA79" s="98"/>
      <c r="CB79" s="302"/>
      <c r="CC79" s="303"/>
      <c r="CD79" s="303"/>
      <c r="CE79" s="303"/>
      <c r="CF79" s="303"/>
      <c r="CG79" s="303"/>
      <c r="CH79" s="303"/>
      <c r="CI79" s="303"/>
      <c r="CJ79" s="303"/>
      <c r="CK79" s="303"/>
      <c r="CL79" s="303"/>
      <c r="CM79" s="303"/>
      <c r="CN79" s="303"/>
      <c r="CO79" s="303"/>
      <c r="CP79" s="303"/>
      <c r="CQ79" s="303"/>
      <c r="CR79" s="303"/>
      <c r="CS79" s="303"/>
      <c r="CT79" s="303"/>
      <c r="CU79" s="303"/>
      <c r="CV79" s="304"/>
    </row>
    <row r="80" spans="1:100" ht="12.75" customHeight="1" x14ac:dyDescent="0.2">
      <c r="A80" s="98" t="s">
        <v>480</v>
      </c>
      <c r="B80" s="98"/>
      <c r="C80" s="98"/>
      <c r="D80" s="98"/>
      <c r="E80" s="98"/>
      <c r="F80" s="98"/>
      <c r="G80" s="98"/>
      <c r="H80" s="98"/>
      <c r="I80" s="98"/>
      <c r="J80" s="98"/>
      <c r="K80" s="98"/>
      <c r="L80" s="98"/>
      <c r="M80" s="98"/>
      <c r="N80" s="98"/>
      <c r="O80" s="98"/>
      <c r="P80" s="98"/>
      <c r="Q80" s="98"/>
      <c r="R80" s="98"/>
      <c r="S80" s="98"/>
      <c r="T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275"/>
      <c r="BL80" s="276"/>
      <c r="BM80" s="276"/>
      <c r="BN80" s="276"/>
      <c r="BO80" s="276"/>
      <c r="BP80" s="276"/>
      <c r="BQ80" s="276"/>
      <c r="BR80" s="276"/>
      <c r="BS80" s="276"/>
      <c r="BT80" s="276"/>
      <c r="BU80" s="276"/>
      <c r="BV80" s="276"/>
      <c r="BW80" s="276"/>
      <c r="BX80" s="276"/>
      <c r="BY80" s="277"/>
      <c r="BZ80" s="98"/>
      <c r="CA80" s="98"/>
      <c r="CB80" s="615" t="str">
        <f>IF(ヘッダ入力!$AG$35="デフォルト値",ヘッダ入力!$BA$35,VLOOKUP(ヘッダ入力!$AG$35,ヘッダ入力!$AY$35:$BB$43,3,FALSE))</f>
        <v>〒194-0013</v>
      </c>
      <c r="CC80" s="616"/>
      <c r="CD80" s="616"/>
      <c r="CE80" s="616"/>
      <c r="CF80" s="616"/>
      <c r="CG80" s="617" t="str">
        <f>IF(ヘッダ入力!$AG$35="デフォルト値",ヘッダ入力!$BB$35,VLOOKUP(ヘッダ入力!$AG$35,ヘッダ入力!$AY$35:$BB$43,4,FALSE))</f>
        <v>　　町田市原町田4-19-18
　　グリーンコート町田1階</v>
      </c>
      <c r="CH80" s="618"/>
      <c r="CI80" s="618"/>
      <c r="CJ80" s="618"/>
      <c r="CK80" s="618"/>
      <c r="CL80" s="618"/>
      <c r="CM80" s="618"/>
      <c r="CN80" s="618"/>
      <c r="CO80" s="618"/>
      <c r="CP80" s="618"/>
      <c r="CQ80" s="618"/>
      <c r="CR80" s="618"/>
      <c r="CS80" s="618"/>
      <c r="CT80" s="618"/>
      <c r="CU80" s="618"/>
      <c r="CV80" s="619"/>
    </row>
    <row r="81" spans="1:100" ht="12.75" customHeight="1" x14ac:dyDescent="0.2">
      <c r="A81" s="98" t="s">
        <v>483</v>
      </c>
      <c r="B81" s="98"/>
      <c r="C81" s="98"/>
      <c r="D81" s="98"/>
      <c r="E81" s="98"/>
      <c r="F81" s="98"/>
      <c r="G81" s="98"/>
      <c r="H81" s="98"/>
      <c r="I81" s="98"/>
      <c r="J81" s="98"/>
      <c r="K81" s="98"/>
      <c r="L81" s="98"/>
      <c r="M81" s="98"/>
      <c r="N81" s="98"/>
      <c r="O81" s="98"/>
      <c r="P81" s="98"/>
      <c r="Q81" s="98"/>
      <c r="R81" s="98"/>
      <c r="S81" s="98"/>
      <c r="T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275"/>
      <c r="BL81" s="276"/>
      <c r="BM81" s="276"/>
      <c r="BN81" s="276"/>
      <c r="BO81" s="276"/>
      <c r="BP81" s="276"/>
      <c r="BQ81" s="276"/>
      <c r="BR81" s="276"/>
      <c r="BS81" s="276"/>
      <c r="BT81" s="276"/>
      <c r="BU81" s="276"/>
      <c r="BV81" s="276"/>
      <c r="BW81" s="276"/>
      <c r="BX81" s="276"/>
      <c r="BY81" s="277"/>
      <c r="BZ81" s="98"/>
      <c r="CA81" s="98"/>
      <c r="CB81" s="622"/>
      <c r="CC81" s="500"/>
      <c r="CD81" s="500"/>
      <c r="CE81" s="500"/>
      <c r="CF81" s="500"/>
      <c r="CG81" s="618"/>
      <c r="CH81" s="618"/>
      <c r="CI81" s="618"/>
      <c r="CJ81" s="618"/>
      <c r="CK81" s="618"/>
      <c r="CL81" s="618"/>
      <c r="CM81" s="618"/>
      <c r="CN81" s="618"/>
      <c r="CO81" s="618"/>
      <c r="CP81" s="618"/>
      <c r="CQ81" s="618"/>
      <c r="CR81" s="618"/>
      <c r="CS81" s="618"/>
      <c r="CT81" s="618"/>
      <c r="CU81" s="618"/>
      <c r="CV81" s="619"/>
    </row>
    <row r="82" spans="1:100" ht="12.75" customHeight="1" thickBot="1" x14ac:dyDescent="0.25">
      <c r="A82" s="98" t="s">
        <v>486</v>
      </c>
      <c r="B82" s="98"/>
      <c r="C82" s="98"/>
      <c r="D82" s="98"/>
      <c r="E82" s="98"/>
      <c r="F82" s="98"/>
      <c r="G82" s="98"/>
      <c r="H82" s="98"/>
      <c r="I82" s="98"/>
      <c r="J82" s="98"/>
      <c r="K82" s="98"/>
      <c r="L82" s="98"/>
      <c r="M82" s="98"/>
      <c r="N82" s="98"/>
      <c r="O82" s="98"/>
      <c r="P82" s="98"/>
      <c r="Q82" s="98"/>
      <c r="R82" s="98"/>
      <c r="S82" s="98"/>
      <c r="T82" s="98"/>
      <c r="BI82" s="98"/>
      <c r="BJ82" s="98"/>
      <c r="BK82" s="290" t="s">
        <v>926</v>
      </c>
      <c r="BL82" s="291"/>
      <c r="BM82" s="291"/>
      <c r="BN82" s="291"/>
      <c r="BO82" s="291"/>
      <c r="BP82" s="291"/>
      <c r="BQ82" s="291"/>
      <c r="BR82" s="291"/>
      <c r="BS82" s="291"/>
      <c r="BT82" s="291"/>
      <c r="BU82" s="291"/>
      <c r="BV82" s="291"/>
      <c r="BW82" s="291"/>
      <c r="BX82" s="291"/>
      <c r="BY82" s="292"/>
      <c r="BZ82" s="98"/>
      <c r="CA82" s="98"/>
      <c r="CB82" s="623"/>
      <c r="CC82" s="624"/>
      <c r="CD82" s="624"/>
      <c r="CE82" s="624"/>
      <c r="CF82" s="624"/>
      <c r="CG82" s="620"/>
      <c r="CH82" s="620"/>
      <c r="CI82" s="620"/>
      <c r="CJ82" s="620"/>
      <c r="CK82" s="620"/>
      <c r="CL82" s="620"/>
      <c r="CM82" s="620"/>
      <c r="CN82" s="620"/>
      <c r="CO82" s="620"/>
      <c r="CP82" s="620"/>
      <c r="CQ82" s="620"/>
      <c r="CR82" s="620"/>
      <c r="CS82" s="620"/>
      <c r="CT82" s="620"/>
      <c r="CU82" s="620"/>
      <c r="CV82" s="621"/>
    </row>
    <row r="83" spans="1:100" ht="13.5" customHeight="1" x14ac:dyDescent="0.2">
      <c r="A83" s="98" t="s">
        <v>487</v>
      </c>
      <c r="B83" s="98"/>
      <c r="C83" s="98"/>
      <c r="D83" s="98"/>
      <c r="E83" s="98"/>
      <c r="F83" s="98"/>
      <c r="G83" s="98"/>
      <c r="H83" s="98"/>
      <c r="I83" s="98"/>
      <c r="J83" s="98"/>
      <c r="K83" s="98"/>
      <c r="L83" s="98"/>
      <c r="M83" s="98"/>
      <c r="N83" s="98"/>
      <c r="O83" s="98"/>
      <c r="P83" s="98"/>
      <c r="Q83" s="98"/>
      <c r="R83" s="98"/>
      <c r="S83" s="98"/>
      <c r="T83" s="98"/>
      <c r="BI83" s="98"/>
      <c r="BJ83" s="98"/>
      <c r="BK83" s="614" t="s">
        <v>491</v>
      </c>
      <c r="BL83" s="614"/>
      <c r="BM83" s="614"/>
      <c r="BN83" s="614"/>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614"/>
      <c r="CR83" s="614"/>
      <c r="CS83" s="614"/>
      <c r="CT83" s="614"/>
      <c r="CU83" s="614"/>
      <c r="CV83" s="614"/>
    </row>
    <row r="84" spans="1:100" x14ac:dyDescent="0.2">
      <c r="A84" s="98" t="s">
        <v>488</v>
      </c>
      <c r="B84" s="98"/>
      <c r="C84" s="98"/>
      <c r="D84" s="98"/>
      <c r="E84" s="98"/>
      <c r="F84" s="98"/>
      <c r="G84" s="98"/>
      <c r="H84" s="98"/>
      <c r="I84" s="98"/>
      <c r="J84" s="98"/>
      <c r="K84" s="98"/>
      <c r="L84" s="98"/>
      <c r="M84" s="98"/>
      <c r="N84" s="98"/>
      <c r="O84" s="98"/>
      <c r="P84" s="98"/>
      <c r="Q84" s="98"/>
      <c r="R84" s="98"/>
      <c r="S84" s="98"/>
      <c r="T84" s="98"/>
      <c r="BI84" s="98"/>
      <c r="BJ84" s="98"/>
      <c r="BK84" s="98"/>
      <c r="BL84" s="98"/>
      <c r="BM84" s="98"/>
      <c r="BN84" s="98"/>
      <c r="BO84" s="98"/>
      <c r="BP84" s="98"/>
      <c r="BQ84" s="98"/>
      <c r="BR84" s="98"/>
      <c r="BS84" s="98"/>
      <c r="BT84" s="98"/>
      <c r="BU84" s="98"/>
      <c r="BV84" s="98"/>
      <c r="BW84" s="98"/>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row>
    <row r="85" spans="1:100" x14ac:dyDescent="0.2">
      <c r="A85" s="98" t="s">
        <v>490</v>
      </c>
      <c r="B85" s="98"/>
      <c r="C85" s="98"/>
      <c r="D85" s="98"/>
      <c r="E85" s="98"/>
      <c r="F85" s="98"/>
      <c r="G85" s="98"/>
      <c r="H85" s="98"/>
      <c r="I85" s="98"/>
      <c r="J85" s="98"/>
      <c r="K85" s="98"/>
      <c r="L85" s="98"/>
      <c r="M85" s="98"/>
      <c r="N85" s="98"/>
      <c r="O85" s="98"/>
      <c r="P85" s="98"/>
      <c r="Q85" s="98"/>
      <c r="R85" s="98"/>
      <c r="S85" s="98"/>
      <c r="T85" s="98"/>
    </row>
  </sheetData>
  <sheetProtection formatCells="0"/>
  <mergeCells count="869">
    <mergeCell ref="BV4:CF5"/>
    <mergeCell ref="CG4:CI5"/>
    <mergeCell ref="CJ4:CV6"/>
    <mergeCell ref="A5:G8"/>
    <mergeCell ref="I5:AE6"/>
    <mergeCell ref="AF5:AN6"/>
    <mergeCell ref="AO5:AU6"/>
    <mergeCell ref="AV5:AW5"/>
    <mergeCell ref="A1:BE2"/>
    <mergeCell ref="I3:Q3"/>
    <mergeCell ref="BE3:BQ3"/>
    <mergeCell ref="A4:G4"/>
    <mergeCell ref="I4:Y4"/>
    <mergeCell ref="Z4:AE4"/>
    <mergeCell ref="AF4:AN4"/>
    <mergeCell ref="AO4:AU4"/>
    <mergeCell ref="AV4:BD4"/>
    <mergeCell ref="BE4:BL4"/>
    <mergeCell ref="AX5:BC5"/>
    <mergeCell ref="BF5:BK5"/>
    <mergeCell ref="BN5:BQ5"/>
    <mergeCell ref="AV6:AW6"/>
    <mergeCell ref="AX6:BC6"/>
    <mergeCell ref="BF6:BI6"/>
    <mergeCell ref="BJ6:BP6"/>
    <mergeCell ref="BN4:BQ4"/>
    <mergeCell ref="BR4:BU5"/>
    <mergeCell ref="BR6:CI6"/>
    <mergeCell ref="I7:J7"/>
    <mergeCell ref="K7:M7"/>
    <mergeCell ref="O7:Q7"/>
    <mergeCell ref="S7:V7"/>
    <mergeCell ref="W7:Y7"/>
    <mergeCell ref="Z7:AC7"/>
    <mergeCell ref="AD7:AE7"/>
    <mergeCell ref="AF7:AT7"/>
    <mergeCell ref="AW7:BA7"/>
    <mergeCell ref="BE7:BI7"/>
    <mergeCell ref="BJ7:BQ7"/>
    <mergeCell ref="BR7:CI10"/>
    <mergeCell ref="CJ7:CV7"/>
    <mergeCell ref="I8:AE8"/>
    <mergeCell ref="AF8:AO10"/>
    <mergeCell ref="AP8:AU8"/>
    <mergeCell ref="AV8:BD8"/>
    <mergeCell ref="BE8:BI10"/>
    <mergeCell ref="BJ8:BQ10"/>
    <mergeCell ref="I9:AE10"/>
    <mergeCell ref="AP9:AU9"/>
    <mergeCell ref="AW9:BA9"/>
    <mergeCell ref="AP10:AU10"/>
    <mergeCell ref="BA10:BC10"/>
    <mergeCell ref="A12:J12"/>
    <mergeCell ref="K12:L12"/>
    <mergeCell ref="M12:AB12"/>
    <mergeCell ref="AC12:AJ12"/>
    <mergeCell ref="AK12:AN12"/>
    <mergeCell ref="AO12:AX12"/>
    <mergeCell ref="AY12:AZ12"/>
    <mergeCell ref="BA12:BP12"/>
    <mergeCell ref="BQ12:BX12"/>
    <mergeCell ref="BY12:CB12"/>
    <mergeCell ref="A13:C13"/>
    <mergeCell ref="D13:N13"/>
    <mergeCell ref="O13:Q13"/>
    <mergeCell ref="R13:T13"/>
    <mergeCell ref="U13:W13"/>
    <mergeCell ref="BF13:BH13"/>
    <mergeCell ref="BI13:BK13"/>
    <mergeCell ref="BL13:BV13"/>
    <mergeCell ref="BW13:BY13"/>
    <mergeCell ref="BZ13:CB13"/>
    <mergeCell ref="A14:C14"/>
    <mergeCell ref="D14:N14"/>
    <mergeCell ref="O14:Q14"/>
    <mergeCell ref="R14:T14"/>
    <mergeCell ref="U14:W14"/>
    <mergeCell ref="X13:AH13"/>
    <mergeCell ref="AI13:AK13"/>
    <mergeCell ref="AL13:AN13"/>
    <mergeCell ref="AO13:AQ13"/>
    <mergeCell ref="AR13:BB13"/>
    <mergeCell ref="BC13:BE13"/>
    <mergeCell ref="BF14:BH14"/>
    <mergeCell ref="BI14:BK14"/>
    <mergeCell ref="BL14:BV14"/>
    <mergeCell ref="BW14:BY14"/>
    <mergeCell ref="BZ14:CB14"/>
    <mergeCell ref="A15:C15"/>
    <mergeCell ref="D15:N15"/>
    <mergeCell ref="O15:Q15"/>
    <mergeCell ref="R15:T15"/>
    <mergeCell ref="U15:W15"/>
    <mergeCell ref="X14:AH14"/>
    <mergeCell ref="AI14:AK14"/>
    <mergeCell ref="AL14:AN14"/>
    <mergeCell ref="AO14:AQ14"/>
    <mergeCell ref="AR14:BB14"/>
    <mergeCell ref="BC14:BE14"/>
    <mergeCell ref="BF15:BH15"/>
    <mergeCell ref="BI15:BK15"/>
    <mergeCell ref="BL15:BV15"/>
    <mergeCell ref="BW15:BY15"/>
    <mergeCell ref="BZ15:CB15"/>
    <mergeCell ref="A16:C16"/>
    <mergeCell ref="D16:N16"/>
    <mergeCell ref="O16:Q16"/>
    <mergeCell ref="R16:T16"/>
    <mergeCell ref="U16:W16"/>
    <mergeCell ref="X15:AH15"/>
    <mergeCell ref="AI15:AK15"/>
    <mergeCell ref="AL15:AN15"/>
    <mergeCell ref="AO15:AQ15"/>
    <mergeCell ref="AR15:BB15"/>
    <mergeCell ref="BC15:BE15"/>
    <mergeCell ref="BF16:BH16"/>
    <mergeCell ref="BI16:BK16"/>
    <mergeCell ref="BL16:BV16"/>
    <mergeCell ref="BW16:BY16"/>
    <mergeCell ref="BZ16:CB16"/>
    <mergeCell ref="A17:C17"/>
    <mergeCell ref="D17:N17"/>
    <mergeCell ref="O17:Q17"/>
    <mergeCell ref="R17:T17"/>
    <mergeCell ref="U17:AH17"/>
    <mergeCell ref="X16:AH16"/>
    <mergeCell ref="AI16:AK16"/>
    <mergeCell ref="AL16:AN16"/>
    <mergeCell ref="AO16:AQ16"/>
    <mergeCell ref="AR16:BB16"/>
    <mergeCell ref="BC16:BE16"/>
    <mergeCell ref="BI17:BK17"/>
    <mergeCell ref="BL17:BV17"/>
    <mergeCell ref="BW17:BY17"/>
    <mergeCell ref="BZ17:CB17"/>
    <mergeCell ref="A18:C18"/>
    <mergeCell ref="D18:N18"/>
    <mergeCell ref="O18:Q18"/>
    <mergeCell ref="R18:T18"/>
    <mergeCell ref="U18:W18"/>
    <mergeCell ref="X18:AH18"/>
    <mergeCell ref="AI17:AK17"/>
    <mergeCell ref="AL17:AN17"/>
    <mergeCell ref="AO17:AQ17"/>
    <mergeCell ref="AR17:BB17"/>
    <mergeCell ref="BC17:BE17"/>
    <mergeCell ref="BF17:BH17"/>
    <mergeCell ref="BI18:BK18"/>
    <mergeCell ref="BL18:BV18"/>
    <mergeCell ref="BW18:BY18"/>
    <mergeCell ref="BZ18:CB18"/>
    <mergeCell ref="A19:N19"/>
    <mergeCell ref="O19:Q19"/>
    <mergeCell ref="R19:T19"/>
    <mergeCell ref="U19:W19"/>
    <mergeCell ref="X19:AH19"/>
    <mergeCell ref="AI19:AK19"/>
    <mergeCell ref="AI18:AK18"/>
    <mergeCell ref="AL18:AN18"/>
    <mergeCell ref="AO18:AQ18"/>
    <mergeCell ref="AR18:BB18"/>
    <mergeCell ref="BC18:BE18"/>
    <mergeCell ref="BF18:BH18"/>
    <mergeCell ref="BW19:BY19"/>
    <mergeCell ref="BZ19:CB19"/>
    <mergeCell ref="A20:C20"/>
    <mergeCell ref="D20:N20"/>
    <mergeCell ref="O20:Q20"/>
    <mergeCell ref="R20:T20"/>
    <mergeCell ref="U20:W20"/>
    <mergeCell ref="X20:AH20"/>
    <mergeCell ref="AI20:AK20"/>
    <mergeCell ref="AL20:AN20"/>
    <mergeCell ref="AL19:AN19"/>
    <mergeCell ref="AO19:BB19"/>
    <mergeCell ref="BC19:BE19"/>
    <mergeCell ref="BF19:BH19"/>
    <mergeCell ref="BI19:BK19"/>
    <mergeCell ref="BL19:BV19"/>
    <mergeCell ref="BW20:BY20"/>
    <mergeCell ref="BZ20:CB20"/>
    <mergeCell ref="A21:C21"/>
    <mergeCell ref="D21:N21"/>
    <mergeCell ref="O21:Q21"/>
    <mergeCell ref="R21:T21"/>
    <mergeCell ref="U21:W21"/>
    <mergeCell ref="X21:AH21"/>
    <mergeCell ref="AI21:AK21"/>
    <mergeCell ref="AL21:AN21"/>
    <mergeCell ref="AO20:AQ20"/>
    <mergeCell ref="AR20:BB20"/>
    <mergeCell ref="BC20:BE20"/>
    <mergeCell ref="BF20:BH20"/>
    <mergeCell ref="BI20:BK20"/>
    <mergeCell ref="BL20:BV20"/>
    <mergeCell ref="BW21:BY21"/>
    <mergeCell ref="BZ21:CB21"/>
    <mergeCell ref="A22:C22"/>
    <mergeCell ref="D22:N22"/>
    <mergeCell ref="O22:Q22"/>
    <mergeCell ref="R22:T22"/>
    <mergeCell ref="U22:W22"/>
    <mergeCell ref="X22:AH22"/>
    <mergeCell ref="AI22:AK22"/>
    <mergeCell ref="AL22:AN22"/>
    <mergeCell ref="AO21:AQ21"/>
    <mergeCell ref="AR21:BB21"/>
    <mergeCell ref="BC21:BE21"/>
    <mergeCell ref="BF21:BH21"/>
    <mergeCell ref="BI21:BK21"/>
    <mergeCell ref="BL21:BV21"/>
    <mergeCell ref="BW22:BY22"/>
    <mergeCell ref="BZ22:CB22"/>
    <mergeCell ref="A23:C23"/>
    <mergeCell ref="D23:N23"/>
    <mergeCell ref="O23:Q23"/>
    <mergeCell ref="R23:T23"/>
    <mergeCell ref="U23:W23"/>
    <mergeCell ref="X23:AH23"/>
    <mergeCell ref="AI23:AK23"/>
    <mergeCell ref="AL23:AN23"/>
    <mergeCell ref="AO22:AQ22"/>
    <mergeCell ref="AR22:BB22"/>
    <mergeCell ref="BC22:BE22"/>
    <mergeCell ref="BF22:BH22"/>
    <mergeCell ref="BI22:BK22"/>
    <mergeCell ref="BL22:BV22"/>
    <mergeCell ref="BW23:BY23"/>
    <mergeCell ref="BZ23:CB23"/>
    <mergeCell ref="A24:C24"/>
    <mergeCell ref="D24:N24"/>
    <mergeCell ref="O24:Q24"/>
    <mergeCell ref="R24:T24"/>
    <mergeCell ref="U24:W24"/>
    <mergeCell ref="X24:AH24"/>
    <mergeCell ref="AI24:AK24"/>
    <mergeCell ref="AL24:AN24"/>
    <mergeCell ref="AO23:AQ23"/>
    <mergeCell ref="AR23:BB23"/>
    <mergeCell ref="BC23:BE23"/>
    <mergeCell ref="BF23:BH23"/>
    <mergeCell ref="BI23:BK23"/>
    <mergeCell ref="BL23:BV23"/>
    <mergeCell ref="BZ24:CB24"/>
    <mergeCell ref="A25:C25"/>
    <mergeCell ref="D25:N25"/>
    <mergeCell ref="O25:Q25"/>
    <mergeCell ref="R25:T25"/>
    <mergeCell ref="U25:W25"/>
    <mergeCell ref="X25:AH25"/>
    <mergeCell ref="AI25:AK25"/>
    <mergeCell ref="AL25:AN25"/>
    <mergeCell ref="AO25:AQ25"/>
    <mergeCell ref="AO24:AQ24"/>
    <mergeCell ref="AR24:BB24"/>
    <mergeCell ref="BC24:BE24"/>
    <mergeCell ref="BF24:BH24"/>
    <mergeCell ref="BI24:BV24"/>
    <mergeCell ref="BW24:BY24"/>
    <mergeCell ref="BZ25:CB25"/>
    <mergeCell ref="A26:C26"/>
    <mergeCell ref="D26:N26"/>
    <mergeCell ref="O26:Q26"/>
    <mergeCell ref="R26:T26"/>
    <mergeCell ref="U26:W26"/>
    <mergeCell ref="X26:AH26"/>
    <mergeCell ref="AI26:AK26"/>
    <mergeCell ref="AL26:AN26"/>
    <mergeCell ref="AO26:AQ26"/>
    <mergeCell ref="AR25:BB25"/>
    <mergeCell ref="BC25:BE25"/>
    <mergeCell ref="BF25:BH25"/>
    <mergeCell ref="BI25:BK25"/>
    <mergeCell ref="BL25:BV25"/>
    <mergeCell ref="BW25:BY25"/>
    <mergeCell ref="BZ26:CB26"/>
    <mergeCell ref="A27:C27"/>
    <mergeCell ref="D27:N27"/>
    <mergeCell ref="O27:Q27"/>
    <mergeCell ref="R27:T27"/>
    <mergeCell ref="U27:W27"/>
    <mergeCell ref="X27:AH27"/>
    <mergeCell ref="AI27:AK27"/>
    <mergeCell ref="AL27:AN27"/>
    <mergeCell ref="AO27:AQ27"/>
    <mergeCell ref="AR26:BB26"/>
    <mergeCell ref="BC26:BE26"/>
    <mergeCell ref="BF26:BH26"/>
    <mergeCell ref="BI26:BK26"/>
    <mergeCell ref="BL26:BV26"/>
    <mergeCell ref="BW26:BY26"/>
    <mergeCell ref="BZ27:CB27"/>
    <mergeCell ref="A28:C28"/>
    <mergeCell ref="D28:N28"/>
    <mergeCell ref="O28:Q28"/>
    <mergeCell ref="R28:T28"/>
    <mergeCell ref="U28:W28"/>
    <mergeCell ref="X28:AH28"/>
    <mergeCell ref="AI28:AK28"/>
    <mergeCell ref="AL28:AN28"/>
    <mergeCell ref="AO28:AQ28"/>
    <mergeCell ref="AR27:BB27"/>
    <mergeCell ref="BC27:BE27"/>
    <mergeCell ref="BF27:BH27"/>
    <mergeCell ref="BI27:BK27"/>
    <mergeCell ref="BL27:BV27"/>
    <mergeCell ref="BW27:BY27"/>
    <mergeCell ref="BZ28:CB28"/>
    <mergeCell ref="A29:C29"/>
    <mergeCell ref="D29:N29"/>
    <mergeCell ref="O29:Q29"/>
    <mergeCell ref="R29:T29"/>
    <mergeCell ref="U29:W29"/>
    <mergeCell ref="X29:AH29"/>
    <mergeCell ref="AI29:AK29"/>
    <mergeCell ref="AL29:AN29"/>
    <mergeCell ref="AO29:AQ29"/>
    <mergeCell ref="AR28:BB28"/>
    <mergeCell ref="BC28:BE28"/>
    <mergeCell ref="BF28:BH28"/>
    <mergeCell ref="BI28:BK28"/>
    <mergeCell ref="BL28:BV28"/>
    <mergeCell ref="BW28:BY28"/>
    <mergeCell ref="BZ29:CB29"/>
    <mergeCell ref="A30:C30"/>
    <mergeCell ref="D30:N30"/>
    <mergeCell ref="O30:Q30"/>
    <mergeCell ref="R30:T30"/>
    <mergeCell ref="U30:W30"/>
    <mergeCell ref="X30:AH30"/>
    <mergeCell ref="AI30:AK30"/>
    <mergeCell ref="AL30:AN30"/>
    <mergeCell ref="AO30:AQ30"/>
    <mergeCell ref="AR29:BB29"/>
    <mergeCell ref="BC29:BE29"/>
    <mergeCell ref="BF29:BH29"/>
    <mergeCell ref="BI29:BK29"/>
    <mergeCell ref="BL29:BV29"/>
    <mergeCell ref="BW29:BY29"/>
    <mergeCell ref="BZ30:CB30"/>
    <mergeCell ref="A31:C31"/>
    <mergeCell ref="D31:N31"/>
    <mergeCell ref="O31:Q31"/>
    <mergeCell ref="R31:T31"/>
    <mergeCell ref="U31:W31"/>
    <mergeCell ref="X31:AH31"/>
    <mergeCell ref="AI31:AK31"/>
    <mergeCell ref="AL31:AN31"/>
    <mergeCell ref="AO31:AQ31"/>
    <mergeCell ref="AR30:BB30"/>
    <mergeCell ref="BC30:BE30"/>
    <mergeCell ref="BF30:BH30"/>
    <mergeCell ref="BI30:BK30"/>
    <mergeCell ref="BL30:BV30"/>
    <mergeCell ref="BW30:BY30"/>
    <mergeCell ref="BZ31:CB31"/>
    <mergeCell ref="A32:C32"/>
    <mergeCell ref="D32:N32"/>
    <mergeCell ref="O32:Q32"/>
    <mergeCell ref="R32:T32"/>
    <mergeCell ref="U32:W32"/>
    <mergeCell ref="X32:AH32"/>
    <mergeCell ref="AI32:AK32"/>
    <mergeCell ref="AL32:AN32"/>
    <mergeCell ref="AO32:AQ32"/>
    <mergeCell ref="AR31:BB31"/>
    <mergeCell ref="BC31:BE31"/>
    <mergeCell ref="BF31:BH31"/>
    <mergeCell ref="BI31:BK31"/>
    <mergeCell ref="BL31:BV31"/>
    <mergeCell ref="BW31:BY31"/>
    <mergeCell ref="BC33:BE33"/>
    <mergeCell ref="BF33:BH33"/>
    <mergeCell ref="BI33:BK33"/>
    <mergeCell ref="BL33:BV33"/>
    <mergeCell ref="BW33:BY33"/>
    <mergeCell ref="BZ33:CB33"/>
    <mergeCell ref="BZ32:CB32"/>
    <mergeCell ref="A33:N33"/>
    <mergeCell ref="O33:Q33"/>
    <mergeCell ref="R33:T33"/>
    <mergeCell ref="U33:W33"/>
    <mergeCell ref="X33:AH33"/>
    <mergeCell ref="AI33:AK33"/>
    <mergeCell ref="AL33:AN33"/>
    <mergeCell ref="AO33:AQ33"/>
    <mergeCell ref="AR33:BB33"/>
    <mergeCell ref="AR32:BB32"/>
    <mergeCell ref="BC32:BE32"/>
    <mergeCell ref="BF32:BH32"/>
    <mergeCell ref="BI32:BK32"/>
    <mergeCell ref="BL32:BV32"/>
    <mergeCell ref="BW32:BY32"/>
    <mergeCell ref="BI34:BK34"/>
    <mergeCell ref="BL34:BV34"/>
    <mergeCell ref="BW34:BY34"/>
    <mergeCell ref="BZ34:CB34"/>
    <mergeCell ref="A35:C35"/>
    <mergeCell ref="D35:N35"/>
    <mergeCell ref="O35:Q35"/>
    <mergeCell ref="R35:T35"/>
    <mergeCell ref="U35:W35"/>
    <mergeCell ref="X35:AH35"/>
    <mergeCell ref="AI34:AK34"/>
    <mergeCell ref="AL34:AN34"/>
    <mergeCell ref="AO34:AQ34"/>
    <mergeCell ref="AR34:BB34"/>
    <mergeCell ref="BC34:BE34"/>
    <mergeCell ref="BF34:BH34"/>
    <mergeCell ref="A34:C34"/>
    <mergeCell ref="D34:N34"/>
    <mergeCell ref="O34:Q34"/>
    <mergeCell ref="R34:T34"/>
    <mergeCell ref="U34:W34"/>
    <mergeCell ref="X34:AH34"/>
    <mergeCell ref="BI35:BV35"/>
    <mergeCell ref="BW35:BY35"/>
    <mergeCell ref="BZ35:CB35"/>
    <mergeCell ref="A36:C36"/>
    <mergeCell ref="D36:N36"/>
    <mergeCell ref="O36:Q36"/>
    <mergeCell ref="R36:T36"/>
    <mergeCell ref="U36:W36"/>
    <mergeCell ref="X36:AH36"/>
    <mergeCell ref="AI36:AK36"/>
    <mergeCell ref="AI35:AK35"/>
    <mergeCell ref="AL35:AN35"/>
    <mergeCell ref="AO35:AQ35"/>
    <mergeCell ref="AR35:BB35"/>
    <mergeCell ref="BC35:BE35"/>
    <mergeCell ref="BF35:BH35"/>
    <mergeCell ref="BW36:BY36"/>
    <mergeCell ref="BZ36:CB36"/>
    <mergeCell ref="A37:C37"/>
    <mergeCell ref="D37:N37"/>
    <mergeCell ref="O37:Q37"/>
    <mergeCell ref="R37:T37"/>
    <mergeCell ref="U37:W37"/>
    <mergeCell ref="X37:AH37"/>
    <mergeCell ref="AI37:AK37"/>
    <mergeCell ref="AL37:AN37"/>
    <mergeCell ref="AL36:AN36"/>
    <mergeCell ref="AO36:BB36"/>
    <mergeCell ref="BC36:BE36"/>
    <mergeCell ref="BF36:BH36"/>
    <mergeCell ref="BI36:BK36"/>
    <mergeCell ref="BL36:BV36"/>
    <mergeCell ref="BW37:BY37"/>
    <mergeCell ref="BZ37:CB37"/>
    <mergeCell ref="A38:C38"/>
    <mergeCell ref="D38:N38"/>
    <mergeCell ref="O38:Q38"/>
    <mergeCell ref="R38:T38"/>
    <mergeCell ref="U38:W38"/>
    <mergeCell ref="X38:AH38"/>
    <mergeCell ref="AI38:AK38"/>
    <mergeCell ref="AL38:AN38"/>
    <mergeCell ref="AO37:AQ37"/>
    <mergeCell ref="AR37:BB37"/>
    <mergeCell ref="BC37:BE37"/>
    <mergeCell ref="BF37:BH37"/>
    <mergeCell ref="BI37:BK37"/>
    <mergeCell ref="BL37:BV37"/>
    <mergeCell ref="BW38:BY38"/>
    <mergeCell ref="BZ38:CB38"/>
    <mergeCell ref="A39:C39"/>
    <mergeCell ref="D39:N39"/>
    <mergeCell ref="O39:Q39"/>
    <mergeCell ref="R39:T39"/>
    <mergeCell ref="U39:W39"/>
    <mergeCell ref="X39:AH39"/>
    <mergeCell ref="AI39:AK39"/>
    <mergeCell ref="AL39:AN39"/>
    <mergeCell ref="AO38:AQ38"/>
    <mergeCell ref="AR38:BB38"/>
    <mergeCell ref="BC38:BE38"/>
    <mergeCell ref="BF38:BH38"/>
    <mergeCell ref="BI38:BK38"/>
    <mergeCell ref="BL38:BV38"/>
    <mergeCell ref="BW39:BY39"/>
    <mergeCell ref="BZ39:CB39"/>
    <mergeCell ref="A40:C40"/>
    <mergeCell ref="D40:N40"/>
    <mergeCell ref="O40:Q40"/>
    <mergeCell ref="R40:T40"/>
    <mergeCell ref="U40:W40"/>
    <mergeCell ref="X40:AH40"/>
    <mergeCell ref="AI40:AK40"/>
    <mergeCell ref="AL40:AN40"/>
    <mergeCell ref="AO39:AQ39"/>
    <mergeCell ref="AR39:BB39"/>
    <mergeCell ref="BC39:BE39"/>
    <mergeCell ref="BF39:BH39"/>
    <mergeCell ref="BI39:BK39"/>
    <mergeCell ref="BL39:BV39"/>
    <mergeCell ref="BW40:BY40"/>
    <mergeCell ref="BZ40:CB40"/>
    <mergeCell ref="A41:C41"/>
    <mergeCell ref="D41:N41"/>
    <mergeCell ref="O41:Q41"/>
    <mergeCell ref="R41:T41"/>
    <mergeCell ref="U41:AH41"/>
    <mergeCell ref="AI41:AK41"/>
    <mergeCell ref="AL41:AN41"/>
    <mergeCell ref="AO41:AQ41"/>
    <mergeCell ref="AO40:AQ40"/>
    <mergeCell ref="AR40:BB40"/>
    <mergeCell ref="BC40:BE40"/>
    <mergeCell ref="BF40:BH40"/>
    <mergeCell ref="BI40:BK40"/>
    <mergeCell ref="BL40:BV40"/>
    <mergeCell ref="BZ41:CB41"/>
    <mergeCell ref="A42:C42"/>
    <mergeCell ref="D42:N42"/>
    <mergeCell ref="O42:Q42"/>
    <mergeCell ref="R42:T42"/>
    <mergeCell ref="U42:W42"/>
    <mergeCell ref="X42:AH42"/>
    <mergeCell ref="AI42:AK42"/>
    <mergeCell ref="AL42:AN42"/>
    <mergeCell ref="AO42:AQ42"/>
    <mergeCell ref="AR41:BB41"/>
    <mergeCell ref="BC41:BE41"/>
    <mergeCell ref="BF41:BH41"/>
    <mergeCell ref="BI41:BK41"/>
    <mergeCell ref="BL41:BV41"/>
    <mergeCell ref="BW41:BY41"/>
    <mergeCell ref="BZ42:CB42"/>
    <mergeCell ref="A43:C43"/>
    <mergeCell ref="D43:N43"/>
    <mergeCell ref="O43:Q43"/>
    <mergeCell ref="R43:T43"/>
    <mergeCell ref="U43:W43"/>
    <mergeCell ref="X43:AH43"/>
    <mergeCell ref="AI43:AK43"/>
    <mergeCell ref="AL43:AN43"/>
    <mergeCell ref="AO43:AQ43"/>
    <mergeCell ref="AR42:BB42"/>
    <mergeCell ref="BC42:BE42"/>
    <mergeCell ref="BF42:BH42"/>
    <mergeCell ref="BI42:BK42"/>
    <mergeCell ref="BL42:BV42"/>
    <mergeCell ref="BW42:BY42"/>
    <mergeCell ref="BC44:BE44"/>
    <mergeCell ref="BF44:BH44"/>
    <mergeCell ref="BI44:BK44"/>
    <mergeCell ref="BL44:BV44"/>
    <mergeCell ref="BW44:BY44"/>
    <mergeCell ref="BZ44:CB44"/>
    <mergeCell ref="BZ43:CB43"/>
    <mergeCell ref="A44:C44"/>
    <mergeCell ref="D44:N44"/>
    <mergeCell ref="O44:Q44"/>
    <mergeCell ref="R44:T44"/>
    <mergeCell ref="U44:AH44"/>
    <mergeCell ref="AI44:AK44"/>
    <mergeCell ref="AL44:AN44"/>
    <mergeCell ref="AO44:AQ44"/>
    <mergeCell ref="AR44:BB44"/>
    <mergeCell ref="AR43:BB43"/>
    <mergeCell ref="BC43:BE43"/>
    <mergeCell ref="BF43:BH43"/>
    <mergeCell ref="BI43:BK43"/>
    <mergeCell ref="BL43:BV43"/>
    <mergeCell ref="BW43:BY43"/>
    <mergeCell ref="BI45:BV45"/>
    <mergeCell ref="BW45:BY45"/>
    <mergeCell ref="BZ45:CB45"/>
    <mergeCell ref="A46:C46"/>
    <mergeCell ref="D46:N46"/>
    <mergeCell ref="O46:Q46"/>
    <mergeCell ref="R46:T46"/>
    <mergeCell ref="U46:W46"/>
    <mergeCell ref="X46:AH46"/>
    <mergeCell ref="AI46:AK46"/>
    <mergeCell ref="AI45:AK45"/>
    <mergeCell ref="AL45:AN45"/>
    <mergeCell ref="AO45:AQ45"/>
    <mergeCell ref="AR45:BB45"/>
    <mergeCell ref="BC45:BE45"/>
    <mergeCell ref="BF45:BH45"/>
    <mergeCell ref="A45:C45"/>
    <mergeCell ref="D45:N45"/>
    <mergeCell ref="O45:Q45"/>
    <mergeCell ref="R45:T45"/>
    <mergeCell ref="U45:W45"/>
    <mergeCell ref="X45:AH45"/>
    <mergeCell ref="BP46:BV48"/>
    <mergeCell ref="BW46:CB48"/>
    <mergeCell ref="A47:C47"/>
    <mergeCell ref="D47:N47"/>
    <mergeCell ref="O47:Q47"/>
    <mergeCell ref="R47:T47"/>
    <mergeCell ref="U47:W47"/>
    <mergeCell ref="X47:AH47"/>
    <mergeCell ref="AI47:AK47"/>
    <mergeCell ref="AL47:AN47"/>
    <mergeCell ref="AL46:AN46"/>
    <mergeCell ref="AO46:AQ46"/>
    <mergeCell ref="AR46:BB46"/>
    <mergeCell ref="BC46:BE46"/>
    <mergeCell ref="BF46:BH46"/>
    <mergeCell ref="BI46:BO48"/>
    <mergeCell ref="AO47:AQ47"/>
    <mergeCell ref="AR47:BB47"/>
    <mergeCell ref="BC47:BE47"/>
    <mergeCell ref="BF47:BH47"/>
    <mergeCell ref="AL48:AN48"/>
    <mergeCell ref="AO48:AQ48"/>
    <mergeCell ref="AR48:BB48"/>
    <mergeCell ref="BC48:BE48"/>
    <mergeCell ref="BF48:BH48"/>
    <mergeCell ref="A49:C49"/>
    <mergeCell ref="D49:N49"/>
    <mergeCell ref="O49:Q49"/>
    <mergeCell ref="R49:T49"/>
    <mergeCell ref="U49:W49"/>
    <mergeCell ref="A48:N48"/>
    <mergeCell ref="O48:Q48"/>
    <mergeCell ref="R48:T48"/>
    <mergeCell ref="U48:W48"/>
    <mergeCell ref="X48:AH48"/>
    <mergeCell ref="AI48:AK48"/>
    <mergeCell ref="BF49:BH49"/>
    <mergeCell ref="A50:C50"/>
    <mergeCell ref="D50:N50"/>
    <mergeCell ref="O50:Q50"/>
    <mergeCell ref="R50:T50"/>
    <mergeCell ref="U50:AH50"/>
    <mergeCell ref="AI50:AK50"/>
    <mergeCell ref="AL50:AN50"/>
    <mergeCell ref="AO50:AQ50"/>
    <mergeCell ref="AR50:BB50"/>
    <mergeCell ref="X49:AH49"/>
    <mergeCell ref="AI49:AK49"/>
    <mergeCell ref="AL49:AN49"/>
    <mergeCell ref="AO49:AQ49"/>
    <mergeCell ref="AR49:BB49"/>
    <mergeCell ref="BC49:BE49"/>
    <mergeCell ref="BC50:BE50"/>
    <mergeCell ref="BF50:BH50"/>
    <mergeCell ref="A51:C51"/>
    <mergeCell ref="D51:N51"/>
    <mergeCell ref="O51:Q51"/>
    <mergeCell ref="R51:T51"/>
    <mergeCell ref="U51:AA53"/>
    <mergeCell ref="AB51:AH53"/>
    <mergeCell ref="AI51:AN53"/>
    <mergeCell ref="AO51:AQ51"/>
    <mergeCell ref="AR51:BB51"/>
    <mergeCell ref="BC51:BE51"/>
    <mergeCell ref="BF51:BH51"/>
    <mergeCell ref="A52:C52"/>
    <mergeCell ref="D52:N52"/>
    <mergeCell ref="O52:Q52"/>
    <mergeCell ref="R52:T52"/>
    <mergeCell ref="AO52:AQ52"/>
    <mergeCell ref="AR52:BB52"/>
    <mergeCell ref="BC52:BE52"/>
    <mergeCell ref="BF52:BH52"/>
    <mergeCell ref="A53:C53"/>
    <mergeCell ref="D53:N53"/>
    <mergeCell ref="O53:Q53"/>
    <mergeCell ref="R53:T53"/>
    <mergeCell ref="AO53:AQ53"/>
    <mergeCell ref="AR53:BB53"/>
    <mergeCell ref="BC53:BE53"/>
    <mergeCell ref="BF53:BH53"/>
    <mergeCell ref="BC54:BE54"/>
    <mergeCell ref="BF54:BH54"/>
    <mergeCell ref="A55:C55"/>
    <mergeCell ref="D55:N55"/>
    <mergeCell ref="O55:Q55"/>
    <mergeCell ref="R55:T55"/>
    <mergeCell ref="AO55:AQ55"/>
    <mergeCell ref="AR55:BB55"/>
    <mergeCell ref="BC55:BE55"/>
    <mergeCell ref="BF55:BH55"/>
    <mergeCell ref="A54:C54"/>
    <mergeCell ref="D54:N54"/>
    <mergeCell ref="O54:Q54"/>
    <mergeCell ref="R54:T54"/>
    <mergeCell ref="AO54:AQ54"/>
    <mergeCell ref="AR54:BB54"/>
    <mergeCell ref="BC56:BE56"/>
    <mergeCell ref="BF56:BH56"/>
    <mergeCell ref="A57:C57"/>
    <mergeCell ref="D57:N57"/>
    <mergeCell ref="O57:Q57"/>
    <mergeCell ref="R57:T57"/>
    <mergeCell ref="AO57:AQ57"/>
    <mergeCell ref="AR57:BB57"/>
    <mergeCell ref="BC57:BE57"/>
    <mergeCell ref="BF57:BH57"/>
    <mergeCell ref="A56:C56"/>
    <mergeCell ref="D56:N56"/>
    <mergeCell ref="O56:Q56"/>
    <mergeCell ref="R56:T56"/>
    <mergeCell ref="AO56:AQ56"/>
    <mergeCell ref="AR56:BB56"/>
    <mergeCell ref="BC58:BE58"/>
    <mergeCell ref="BF58:BH58"/>
    <mergeCell ref="A59:C59"/>
    <mergeCell ref="D59:N59"/>
    <mergeCell ref="O59:Q59"/>
    <mergeCell ref="R59:T59"/>
    <mergeCell ref="AO59:BB59"/>
    <mergeCell ref="BC59:BE59"/>
    <mergeCell ref="BF59:BH59"/>
    <mergeCell ref="A58:C58"/>
    <mergeCell ref="D58:N58"/>
    <mergeCell ref="O58:Q58"/>
    <mergeCell ref="R58:T58"/>
    <mergeCell ref="AO58:AQ58"/>
    <mergeCell ref="AR58:BB58"/>
    <mergeCell ref="BL59:BS59"/>
    <mergeCell ref="A60:C60"/>
    <mergeCell ref="D60:N60"/>
    <mergeCell ref="O60:Q60"/>
    <mergeCell ref="R60:T60"/>
    <mergeCell ref="AO60:AQ60"/>
    <mergeCell ref="AR60:BB60"/>
    <mergeCell ref="BC60:BE60"/>
    <mergeCell ref="BF60:BH60"/>
    <mergeCell ref="BL60:BO60"/>
    <mergeCell ref="BP60:BS60"/>
    <mergeCell ref="A61:C61"/>
    <mergeCell ref="D61:N61"/>
    <mergeCell ref="O61:Q61"/>
    <mergeCell ref="R61:T61"/>
    <mergeCell ref="AO61:AQ61"/>
    <mergeCell ref="AR61:BB61"/>
    <mergeCell ref="BC61:BE61"/>
    <mergeCell ref="BF61:BH61"/>
    <mergeCell ref="BL61:BO61"/>
    <mergeCell ref="BP61:BS61"/>
    <mergeCell ref="A62:C62"/>
    <mergeCell ref="D62:N62"/>
    <mergeCell ref="O62:Q62"/>
    <mergeCell ref="R62:T62"/>
    <mergeCell ref="AO62:AQ62"/>
    <mergeCell ref="AR62:BB62"/>
    <mergeCell ref="BC62:BE62"/>
    <mergeCell ref="BF62:BH62"/>
    <mergeCell ref="BL62:BO62"/>
    <mergeCell ref="BP62:BS62"/>
    <mergeCell ref="A63:C63"/>
    <mergeCell ref="D63:N63"/>
    <mergeCell ref="O63:Q63"/>
    <mergeCell ref="R63:T63"/>
    <mergeCell ref="AO63:AQ63"/>
    <mergeCell ref="AR63:BB63"/>
    <mergeCell ref="BC63:BE63"/>
    <mergeCell ref="BF63:BH63"/>
    <mergeCell ref="BL63:BO63"/>
    <mergeCell ref="BP63:BS63"/>
    <mergeCell ref="A64:C64"/>
    <mergeCell ref="D64:N64"/>
    <mergeCell ref="O64:Q64"/>
    <mergeCell ref="R64:T64"/>
    <mergeCell ref="AO64:AQ64"/>
    <mergeCell ref="AR64:BB64"/>
    <mergeCell ref="BC64:BE64"/>
    <mergeCell ref="BF64:BH64"/>
    <mergeCell ref="BL64:BS64"/>
    <mergeCell ref="BF65:BH65"/>
    <mergeCell ref="A66:C66"/>
    <mergeCell ref="D66:N66"/>
    <mergeCell ref="O66:Q66"/>
    <mergeCell ref="R66:T66"/>
    <mergeCell ref="AO66:AQ66"/>
    <mergeCell ref="AR66:BB66"/>
    <mergeCell ref="BC66:BE66"/>
    <mergeCell ref="BF66:BH66"/>
    <mergeCell ref="A65:N65"/>
    <mergeCell ref="O65:Q65"/>
    <mergeCell ref="R65:T65"/>
    <mergeCell ref="AO65:AQ65"/>
    <mergeCell ref="AR65:BB65"/>
    <mergeCell ref="BC65:BE65"/>
    <mergeCell ref="BC67:BE67"/>
    <mergeCell ref="BF67:BH67"/>
    <mergeCell ref="A68:C68"/>
    <mergeCell ref="D68:N68"/>
    <mergeCell ref="O68:Q68"/>
    <mergeCell ref="R68:T68"/>
    <mergeCell ref="AO68:AQ68"/>
    <mergeCell ref="AR68:BB68"/>
    <mergeCell ref="BC68:BE68"/>
    <mergeCell ref="BF68:BH68"/>
    <mergeCell ref="A67:C67"/>
    <mergeCell ref="D67:N67"/>
    <mergeCell ref="O67:Q67"/>
    <mergeCell ref="R67:T67"/>
    <mergeCell ref="AO67:AQ67"/>
    <mergeCell ref="AR67:BB67"/>
    <mergeCell ref="BL68:BP68"/>
    <mergeCell ref="BQ68:BV68"/>
    <mergeCell ref="BW68:BY68"/>
    <mergeCell ref="A69:C69"/>
    <mergeCell ref="D69:N69"/>
    <mergeCell ref="O69:Q69"/>
    <mergeCell ref="R69:T69"/>
    <mergeCell ref="AO69:AQ69"/>
    <mergeCell ref="AR69:BB69"/>
    <mergeCell ref="BC69:BE69"/>
    <mergeCell ref="BF69:BH69"/>
    <mergeCell ref="BL69:BP69"/>
    <mergeCell ref="BQ69:BT69"/>
    <mergeCell ref="BU69:BV69"/>
    <mergeCell ref="BW69:BY69"/>
    <mergeCell ref="A70:C70"/>
    <mergeCell ref="D70:N70"/>
    <mergeCell ref="O70:Q70"/>
    <mergeCell ref="R70:T70"/>
    <mergeCell ref="AO70:AQ70"/>
    <mergeCell ref="BW70:BY70"/>
    <mergeCell ref="A71:C71"/>
    <mergeCell ref="D71:N71"/>
    <mergeCell ref="O71:Q71"/>
    <mergeCell ref="R71:T71"/>
    <mergeCell ref="AO71:AQ71"/>
    <mergeCell ref="AR71:BB71"/>
    <mergeCell ref="BC71:BE71"/>
    <mergeCell ref="BF71:BH71"/>
    <mergeCell ref="BL71:BY72"/>
    <mergeCell ref="AR70:BB70"/>
    <mergeCell ref="BC70:BE70"/>
    <mergeCell ref="BF70:BH70"/>
    <mergeCell ref="BL70:BP70"/>
    <mergeCell ref="BQ70:BT70"/>
    <mergeCell ref="BU70:BV70"/>
    <mergeCell ref="BC72:BE72"/>
    <mergeCell ref="BF72:BH72"/>
    <mergeCell ref="A73:C73"/>
    <mergeCell ref="D73:N73"/>
    <mergeCell ref="O73:Q73"/>
    <mergeCell ref="R73:T73"/>
    <mergeCell ref="AO73:AQ73"/>
    <mergeCell ref="AR73:BB73"/>
    <mergeCell ref="BC73:BE73"/>
    <mergeCell ref="BF73:BH73"/>
    <mergeCell ref="A72:C72"/>
    <mergeCell ref="D72:N72"/>
    <mergeCell ref="O72:Q72"/>
    <mergeCell ref="R72:T72"/>
    <mergeCell ref="AO72:AQ72"/>
    <mergeCell ref="AR72:BB72"/>
    <mergeCell ref="AO75:BB75"/>
    <mergeCell ref="BC75:BE75"/>
    <mergeCell ref="BF75:BH75"/>
    <mergeCell ref="BK76:BY77"/>
    <mergeCell ref="CB76:CV77"/>
    <mergeCell ref="A74:N74"/>
    <mergeCell ref="O74:Q74"/>
    <mergeCell ref="R74:T74"/>
    <mergeCell ref="AO74:AQ74"/>
    <mergeCell ref="AR74:BB74"/>
    <mergeCell ref="BC74:BE74"/>
    <mergeCell ref="BK83:CV83"/>
    <mergeCell ref="BK78:BY78"/>
    <mergeCell ref="CB78:CV79"/>
    <mergeCell ref="BK79:BY81"/>
    <mergeCell ref="CB80:CF80"/>
    <mergeCell ref="CG80:CV82"/>
    <mergeCell ref="CB81:CF82"/>
    <mergeCell ref="BK82:BY82"/>
    <mergeCell ref="BF74:BH74"/>
    <mergeCell ref="CB74:CV75"/>
  </mergeCells>
  <phoneticPr fontId="1"/>
  <conditionalFormatting sqref="AF8:AO10">
    <cfRule type="cellIs" dxfId="137" priority="13" stopIfTrue="1" operator="equal">
      <formula>0</formula>
    </cfRule>
  </conditionalFormatting>
  <conditionalFormatting sqref="AP10:AU10">
    <cfRule type="cellIs" dxfId="136" priority="14" stopIfTrue="1" operator="equal">
      <formula>0</formula>
    </cfRule>
  </conditionalFormatting>
  <conditionalFormatting sqref="AC12:AJ12">
    <cfRule type="cellIs" dxfId="135" priority="12" operator="equal">
      <formula>0</formula>
    </cfRule>
  </conditionalFormatting>
  <conditionalFormatting sqref="AY12">
    <cfRule type="expression" dxfId="134" priority="11" stopIfTrue="1">
      <formula>AO12=0</formula>
    </cfRule>
  </conditionalFormatting>
  <conditionalFormatting sqref="AO12:AX12 BQ12:BX12">
    <cfRule type="cellIs" dxfId="133" priority="10" operator="equal">
      <formula>0</formula>
    </cfRule>
  </conditionalFormatting>
  <conditionalFormatting sqref="AK12">
    <cfRule type="expression" dxfId="132" priority="9" stopIfTrue="1">
      <formula>AC12=0</formula>
    </cfRule>
  </conditionalFormatting>
  <conditionalFormatting sqref="A12:J12">
    <cfRule type="cellIs" dxfId="131" priority="8" operator="equal">
      <formula>0</formula>
    </cfRule>
  </conditionalFormatting>
  <conditionalFormatting sqref="K12">
    <cfRule type="expression" dxfId="130" priority="7" stopIfTrue="1">
      <formula>A12=0</formula>
    </cfRule>
  </conditionalFormatting>
  <conditionalFormatting sqref="BY12">
    <cfRule type="expression" dxfId="129" priority="6" stopIfTrue="1">
      <formula>BQ12=0</formula>
    </cfRule>
  </conditionalFormatting>
  <conditionalFormatting sqref="A14:C18 A34:C47 U45:W49 AO20:AQ35 AO37:AQ58 BI14:BK23 BI25:BK34 BI36:BK44 U42:W43 AO60:AQ60 AO62:AQ74 A26:C32 A66:C71 U18:W40 A20:C24 AO14:AQ18 A49:C62 A64:C64 U14:W16">
    <cfRule type="expression" dxfId="128" priority="15">
      <formula>$BW$69="●"</formula>
    </cfRule>
  </conditionalFormatting>
  <conditionalFormatting sqref="AO61:AQ61">
    <cfRule type="expression" dxfId="127" priority="5">
      <formula>$BW$69="●"</formula>
    </cfRule>
  </conditionalFormatting>
  <conditionalFormatting sqref="A25:C25">
    <cfRule type="expression" dxfId="126" priority="4">
      <formula>$BW$69="●"</formula>
    </cfRule>
  </conditionalFormatting>
  <conditionalFormatting sqref="A72:C72">
    <cfRule type="expression" dxfId="125" priority="3">
      <formula>$BW$69="●"</formula>
    </cfRule>
  </conditionalFormatting>
  <conditionalFormatting sqref="A73:C73">
    <cfRule type="expression" dxfId="124" priority="2">
      <formula>$BW$69="●"</formula>
    </cfRule>
  </conditionalFormatting>
  <conditionalFormatting sqref="A63:C63">
    <cfRule type="expression" dxfId="123" priority="1">
      <formula>$BW$69="●"</formula>
    </cfRule>
  </conditionalFormatting>
  <dataValidations count="2">
    <dataValidation type="list" allowBlank="1" showInputMessage="1" showErrorMessage="1" sqref="BW69:BY69" xr:uid="{F5EFF8E1-7A50-4F10-A7B4-86075FBB9DF8}">
      <formula1>"●,　"</formula1>
    </dataValidation>
    <dataValidation type="list" allowBlank="1" showInputMessage="1" showErrorMessage="1" sqref="A5:G8" xr:uid="{4394ED1C-AD7E-4EF8-8192-47D942D823FA}">
      <formula1>$AV$3:$AZ$3</formula1>
    </dataValidation>
  </dataValidations>
  <pageMargins left="0.78740157480314965" right="0.39370078740157483" top="0.39370078740157483" bottom="0.35433070866141736" header="0.51181102362204722" footer="0.51181102362204722"/>
  <pageSetup paperSize="8"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0417" r:id="rId4" name="Group Box 1">
              <controlPr defaultSize="0" autoFill="0" autoPict="0">
                <anchor moveWithCells="1">
                  <from>
                    <xdr:col>47</xdr:col>
                    <xdr:colOff>0</xdr:colOff>
                    <xdr:row>7</xdr:row>
                    <xdr:rowOff>0</xdr:rowOff>
                  </from>
                  <to>
                    <xdr:col>56</xdr:col>
                    <xdr:colOff>0</xdr:colOff>
                    <xdr:row>9</xdr:row>
                    <xdr:rowOff>312420</xdr:rowOff>
                  </to>
                </anchor>
              </controlPr>
            </control>
          </mc:Choice>
        </mc:AlternateContent>
        <mc:AlternateContent xmlns:mc="http://schemas.openxmlformats.org/markup-compatibility/2006">
          <mc:Choice Requires="x14">
            <control shapeId="700418" r:id="rId5" name="Option Button 2">
              <controlPr defaultSize="0" autoFill="0" autoLine="0" autoPict="0">
                <anchor moveWithCells="1">
                  <from>
                    <xdr:col>47</xdr:col>
                    <xdr:colOff>7620</xdr:colOff>
                    <xdr:row>8</xdr:row>
                    <xdr:rowOff>0</xdr:rowOff>
                  </from>
                  <to>
                    <xdr:col>51</xdr:col>
                    <xdr:colOff>38100</xdr:colOff>
                    <xdr:row>9</xdr:row>
                    <xdr:rowOff>38100</xdr:rowOff>
                  </to>
                </anchor>
              </controlPr>
            </control>
          </mc:Choice>
        </mc:AlternateContent>
        <mc:AlternateContent xmlns:mc="http://schemas.openxmlformats.org/markup-compatibility/2006">
          <mc:Choice Requires="x14">
            <control shapeId="700419" r:id="rId6" name="Option Button 3">
              <controlPr defaultSize="0" autoFill="0" autoLine="0" autoPict="0">
                <anchor moveWithCells="1">
                  <from>
                    <xdr:col>47</xdr:col>
                    <xdr:colOff>7620</xdr:colOff>
                    <xdr:row>9</xdr:row>
                    <xdr:rowOff>45720</xdr:rowOff>
                  </from>
                  <to>
                    <xdr:col>49</xdr:col>
                    <xdr:colOff>152400</xdr:colOff>
                    <xdr:row>9</xdr:row>
                    <xdr:rowOff>259080</xdr:rowOff>
                  </to>
                </anchor>
              </controlPr>
            </control>
          </mc:Choice>
        </mc:AlternateContent>
        <mc:AlternateContent xmlns:mc="http://schemas.openxmlformats.org/markup-compatibility/2006">
          <mc:Choice Requires="x14">
            <control shapeId="700420" r:id="rId7" name="Option Button 4">
              <controlPr defaultSize="0" autoFill="0" autoLine="0" autoPict="0">
                <anchor moveWithCells="1">
                  <from>
                    <xdr:col>51</xdr:col>
                    <xdr:colOff>7620</xdr:colOff>
                    <xdr:row>9</xdr:row>
                    <xdr:rowOff>45720</xdr:rowOff>
                  </from>
                  <to>
                    <xdr:col>54</xdr:col>
                    <xdr:colOff>106680</xdr:colOff>
                    <xdr:row>9</xdr:row>
                    <xdr:rowOff>259080</xdr:rowOff>
                  </to>
                </anchor>
              </controlPr>
            </control>
          </mc:Choice>
        </mc:AlternateContent>
        <mc:AlternateContent xmlns:mc="http://schemas.openxmlformats.org/markup-compatibility/2006">
          <mc:Choice Requires="x14">
            <control shapeId="700421" r:id="rId8" name="Group Box 5">
              <controlPr defaultSize="0" autoFill="0" autoPict="0">
                <anchor moveWithCells="1">
                  <from>
                    <xdr:col>56</xdr:col>
                    <xdr:colOff>0</xdr:colOff>
                    <xdr:row>3</xdr:row>
                    <xdr:rowOff>0</xdr:rowOff>
                  </from>
                  <to>
                    <xdr:col>69</xdr:col>
                    <xdr:colOff>0</xdr:colOff>
                    <xdr:row>9</xdr:row>
                    <xdr:rowOff>312420</xdr:rowOff>
                  </to>
                </anchor>
              </controlPr>
            </control>
          </mc:Choice>
        </mc:AlternateContent>
        <mc:AlternateContent xmlns:mc="http://schemas.openxmlformats.org/markup-compatibility/2006">
          <mc:Choice Requires="x14">
            <control shapeId="700422" r:id="rId9" name="Option Button 6">
              <controlPr defaultSize="0" autoFill="0" autoLine="0" autoPict="0">
                <anchor moveWithCells="1">
                  <from>
                    <xdr:col>64</xdr:col>
                    <xdr:colOff>22860</xdr:colOff>
                    <xdr:row>3</xdr:row>
                    <xdr:rowOff>0</xdr:rowOff>
                  </from>
                  <to>
                    <xdr:col>68</xdr:col>
                    <xdr:colOff>38100</xdr:colOff>
                    <xdr:row>4</xdr:row>
                    <xdr:rowOff>0</xdr:rowOff>
                  </to>
                </anchor>
              </controlPr>
            </control>
          </mc:Choice>
        </mc:AlternateContent>
        <mc:AlternateContent xmlns:mc="http://schemas.openxmlformats.org/markup-compatibility/2006">
          <mc:Choice Requires="x14">
            <control shapeId="700423" r:id="rId10" name="Option Button 7">
              <controlPr defaultSize="0" autoFill="0" autoLine="0" autoPict="0">
                <anchor moveWithCells="1">
                  <from>
                    <xdr:col>56</xdr:col>
                    <xdr:colOff>30480</xdr:colOff>
                    <xdr:row>3</xdr:row>
                    <xdr:rowOff>175260</xdr:rowOff>
                  </from>
                  <to>
                    <xdr:col>60</xdr:col>
                    <xdr:colOff>38100</xdr:colOff>
                    <xdr:row>5</xdr:row>
                    <xdr:rowOff>0</xdr:rowOff>
                  </to>
                </anchor>
              </controlPr>
            </control>
          </mc:Choice>
        </mc:AlternateContent>
        <mc:AlternateContent xmlns:mc="http://schemas.openxmlformats.org/markup-compatibility/2006">
          <mc:Choice Requires="x14">
            <control shapeId="700424" r:id="rId11" name="Option Button 8">
              <controlPr defaultSize="0" autoFill="0" autoLine="0" autoPict="0">
                <anchor moveWithCells="1">
                  <from>
                    <xdr:col>64</xdr:col>
                    <xdr:colOff>7620</xdr:colOff>
                    <xdr:row>4</xdr:row>
                    <xdr:rowOff>0</xdr:rowOff>
                  </from>
                  <to>
                    <xdr:col>67</xdr:col>
                    <xdr:colOff>0</xdr:colOff>
                    <xdr:row>5</xdr:row>
                    <xdr:rowOff>38100</xdr:rowOff>
                  </to>
                </anchor>
              </controlPr>
            </control>
          </mc:Choice>
        </mc:AlternateContent>
        <mc:AlternateContent xmlns:mc="http://schemas.openxmlformats.org/markup-compatibility/2006">
          <mc:Choice Requires="x14">
            <control shapeId="700425" r:id="rId12" name="Check Box 9">
              <controlPr defaultSize="0" autoFill="0" autoLine="0" autoPict="0">
                <anchor moveWithCells="1">
                  <from>
                    <xdr:col>47</xdr:col>
                    <xdr:colOff>7620</xdr:colOff>
                    <xdr:row>6</xdr:row>
                    <xdr:rowOff>38100</xdr:rowOff>
                  </from>
                  <to>
                    <xdr:col>50</xdr:col>
                    <xdr:colOff>106680</xdr:colOff>
                    <xdr:row>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2C946-6C06-4A4B-8F31-D93D3B3CFAAC}">
  <sheetPr>
    <pageSetUpPr fitToPage="1"/>
  </sheetPr>
  <dimension ref="A1:CV69"/>
  <sheetViews>
    <sheetView showGridLines="0" zoomScale="55" zoomScaleNormal="55" workbookViewId="0">
      <selection sqref="A1:BE2"/>
    </sheetView>
  </sheetViews>
  <sheetFormatPr defaultColWidth="9" defaultRowHeight="13.2" x14ac:dyDescent="0.2"/>
  <cols>
    <col min="1" max="100" width="2.5" style="84" customWidth="1"/>
    <col min="101" max="16384" width="9" style="84"/>
  </cols>
  <sheetData>
    <row r="1" spans="1:100" ht="18.75" customHeight="1" x14ac:dyDescent="0.4">
      <c r="A1" s="540" t="s">
        <v>1118</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37"/>
      <c r="CG1" s="37"/>
      <c r="CH1" s="37"/>
      <c r="CI1" s="37"/>
      <c r="CJ1" s="37"/>
      <c r="CK1" s="37"/>
      <c r="CL1" s="37"/>
      <c r="CM1" s="37"/>
      <c r="CN1" s="37"/>
      <c r="CO1" s="37"/>
      <c r="CP1" s="37"/>
      <c r="CQ1" s="37"/>
      <c r="CR1" s="37"/>
      <c r="CS1" s="37"/>
      <c r="CT1" s="37"/>
      <c r="CU1" s="37"/>
      <c r="CV1" s="37"/>
    </row>
    <row r="2" spans="1:100" ht="17.25" customHeight="1" x14ac:dyDescent="0.4">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37"/>
      <c r="CF2" s="37"/>
      <c r="CG2" s="37"/>
      <c r="CH2" s="37"/>
      <c r="CI2" s="37"/>
      <c r="CJ2" s="37"/>
      <c r="CK2" s="37"/>
      <c r="CL2" s="37"/>
      <c r="CM2" s="37"/>
      <c r="CN2" s="37"/>
      <c r="CO2" s="37"/>
      <c r="CP2" s="37"/>
      <c r="CQ2" s="37"/>
      <c r="CR2" s="37"/>
      <c r="CS2" s="37"/>
      <c r="CT2" s="37"/>
      <c r="CU2" s="37"/>
      <c r="CV2" s="37"/>
    </row>
    <row r="3" spans="1:100" ht="14.25" customHeight="1" thickBot="1" x14ac:dyDescent="0.25">
      <c r="A3" s="38"/>
      <c r="B3" s="38"/>
      <c r="C3" s="38"/>
      <c r="D3" s="38"/>
      <c r="E3" s="38"/>
      <c r="F3" s="38"/>
      <c r="G3" s="38"/>
      <c r="H3" s="98"/>
      <c r="I3" s="541" t="s">
        <v>14</v>
      </c>
      <c r="J3" s="541"/>
      <c r="K3" s="541"/>
      <c r="L3" s="541"/>
      <c r="M3" s="541"/>
      <c r="N3" s="541"/>
      <c r="O3" s="541"/>
      <c r="P3" s="541"/>
      <c r="Q3" s="541"/>
      <c r="R3" s="38"/>
      <c r="S3" s="3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56">
        <f>IF(CEILING(CJ4-1,7)-1&lt;CJ4,"",CEILING(CJ4-1,7)-1)+1</f>
        <v>43834</v>
      </c>
      <c r="AW3" s="56">
        <f>IF(AV3="",CEILING(CJ4-1,7)+6,AV3+7+7)-1</f>
        <v>43847</v>
      </c>
      <c r="AX3" s="56">
        <f>AW3+7</f>
        <v>43854</v>
      </c>
      <c r="AY3" s="56">
        <f>AX3+7</f>
        <v>43861</v>
      </c>
      <c r="AZ3" s="56"/>
      <c r="BA3" s="50" t="b">
        <f>IF(ヘッダ入力!BA3="","",ヘッダ入力!BA3)</f>
        <v>0</v>
      </c>
      <c r="BB3" s="50">
        <f>IF(ヘッダ入力!BB3="","",ヘッダ入力!BB3)</f>
        <v>0</v>
      </c>
      <c r="BC3" s="50">
        <f>IF(ヘッダ入力!BC3="","",ヘッダ入力!BC3)</f>
        <v>0</v>
      </c>
      <c r="BD3" s="98"/>
      <c r="BE3" s="542" t="s">
        <v>15</v>
      </c>
      <c r="BF3" s="542"/>
      <c r="BG3" s="542"/>
      <c r="BH3" s="542"/>
      <c r="BI3" s="542"/>
      <c r="BJ3" s="542"/>
      <c r="BK3" s="542"/>
      <c r="BL3" s="542"/>
      <c r="BM3" s="542"/>
      <c r="BN3" s="542"/>
      <c r="BO3" s="542"/>
      <c r="BP3" s="542"/>
      <c r="BQ3" s="542"/>
      <c r="BR3" s="98"/>
      <c r="BS3" s="98"/>
      <c r="BT3" s="98"/>
      <c r="BU3" s="98"/>
      <c r="BV3" s="98"/>
      <c r="BW3" s="98"/>
      <c r="BX3" s="98"/>
      <c r="BY3" s="98"/>
      <c r="BZ3" s="98"/>
      <c r="CA3" s="98"/>
      <c r="CB3" s="98"/>
      <c r="CC3" s="98"/>
      <c r="CD3" s="98"/>
      <c r="CE3" s="98"/>
      <c r="CF3" s="40"/>
      <c r="CG3" s="40"/>
      <c r="CH3" s="40"/>
      <c r="CI3" s="40"/>
      <c r="CJ3" s="40"/>
      <c r="CK3" s="40"/>
      <c r="CL3" s="40"/>
      <c r="CM3" s="40"/>
      <c r="CN3" s="40"/>
      <c r="CO3" s="40"/>
      <c r="CP3" s="40"/>
      <c r="CQ3" s="40"/>
      <c r="CR3" s="40"/>
      <c r="CS3" s="40"/>
      <c r="CT3" s="40"/>
      <c r="CU3" s="40"/>
      <c r="CV3" s="40"/>
    </row>
    <row r="4" spans="1:100" ht="14.25" customHeight="1" thickTop="1" x14ac:dyDescent="0.2">
      <c r="A4" s="543" t="s">
        <v>17</v>
      </c>
      <c r="B4" s="544"/>
      <c r="C4" s="544"/>
      <c r="D4" s="544"/>
      <c r="E4" s="544"/>
      <c r="F4" s="544"/>
      <c r="G4" s="545"/>
      <c r="H4" s="98"/>
      <c r="I4" s="543" t="s">
        <v>18</v>
      </c>
      <c r="J4" s="544"/>
      <c r="K4" s="544"/>
      <c r="L4" s="544"/>
      <c r="M4" s="544"/>
      <c r="N4" s="544"/>
      <c r="O4" s="544"/>
      <c r="P4" s="544"/>
      <c r="Q4" s="544"/>
      <c r="R4" s="544"/>
      <c r="S4" s="544"/>
      <c r="T4" s="544"/>
      <c r="U4" s="544"/>
      <c r="V4" s="544"/>
      <c r="W4" s="544"/>
      <c r="X4" s="544"/>
      <c r="Y4" s="544"/>
      <c r="Z4" s="544"/>
      <c r="AA4" s="544"/>
      <c r="AB4" s="544"/>
      <c r="AC4" s="544"/>
      <c r="AD4" s="544"/>
      <c r="AE4" s="546"/>
      <c r="AF4" s="547" t="s">
        <v>19</v>
      </c>
      <c r="AG4" s="544"/>
      <c r="AH4" s="544"/>
      <c r="AI4" s="544"/>
      <c r="AJ4" s="544"/>
      <c r="AK4" s="544"/>
      <c r="AL4" s="544"/>
      <c r="AM4" s="544"/>
      <c r="AN4" s="546"/>
      <c r="AO4" s="547" t="s">
        <v>157</v>
      </c>
      <c r="AP4" s="544"/>
      <c r="AQ4" s="544"/>
      <c r="AR4" s="544"/>
      <c r="AS4" s="544"/>
      <c r="AT4" s="544"/>
      <c r="AU4" s="546"/>
      <c r="AV4" s="547" t="s">
        <v>21</v>
      </c>
      <c r="AW4" s="544"/>
      <c r="AX4" s="544"/>
      <c r="AY4" s="544"/>
      <c r="AZ4" s="544"/>
      <c r="BA4" s="544"/>
      <c r="BB4" s="544"/>
      <c r="BC4" s="544"/>
      <c r="BD4" s="545"/>
      <c r="BE4" s="548" t="s">
        <v>22</v>
      </c>
      <c r="BF4" s="549"/>
      <c r="BG4" s="549"/>
      <c r="BH4" s="549"/>
      <c r="BI4" s="549"/>
      <c r="BJ4" s="549"/>
      <c r="BK4" s="549"/>
      <c r="BL4" s="549"/>
      <c r="BM4" s="99" t="s">
        <v>23</v>
      </c>
      <c r="BN4" s="505" t="s">
        <v>24</v>
      </c>
      <c r="BO4" s="505"/>
      <c r="BP4" s="505"/>
      <c r="BQ4" s="506"/>
      <c r="BR4" s="610" t="s">
        <v>27</v>
      </c>
      <c r="BS4" s="611"/>
      <c r="BT4" s="611"/>
      <c r="BU4" s="611"/>
      <c r="BV4" s="511" t="s">
        <v>158</v>
      </c>
      <c r="BW4" s="511"/>
      <c r="BX4" s="511"/>
      <c r="BY4" s="511"/>
      <c r="BZ4" s="511"/>
      <c r="CA4" s="511"/>
      <c r="CB4" s="511"/>
      <c r="CC4" s="511"/>
      <c r="CD4" s="511"/>
      <c r="CE4" s="511"/>
      <c r="CF4" s="511"/>
      <c r="CG4" s="513" t="s">
        <v>28</v>
      </c>
      <c r="CH4" s="513"/>
      <c r="CI4" s="514"/>
      <c r="CJ4" s="517">
        <f>チラシ申込書CSV出力!A1</f>
        <v>43831</v>
      </c>
      <c r="CK4" s="518"/>
      <c r="CL4" s="518"/>
      <c r="CM4" s="518"/>
      <c r="CN4" s="518"/>
      <c r="CO4" s="518"/>
      <c r="CP4" s="518"/>
      <c r="CQ4" s="518"/>
      <c r="CR4" s="518"/>
      <c r="CS4" s="518"/>
      <c r="CT4" s="518"/>
      <c r="CU4" s="518"/>
      <c r="CV4" s="518"/>
    </row>
    <row r="5" spans="1:100" ht="17.25" customHeight="1" x14ac:dyDescent="0.2">
      <c r="A5" s="519" t="str">
        <f>IF(ヘッダ入力!A5="","",ヘッダ入力!A5)</f>
        <v/>
      </c>
      <c r="B5" s="520"/>
      <c r="C5" s="520"/>
      <c r="D5" s="520"/>
      <c r="E5" s="520"/>
      <c r="F5" s="520"/>
      <c r="G5" s="521"/>
      <c r="H5" s="98"/>
      <c r="I5" s="641" t="str">
        <f>IF(ヘッダ入力!I5="","",ヘッダ入力!I5)</f>
        <v/>
      </c>
      <c r="J5" s="642"/>
      <c r="K5" s="642"/>
      <c r="L5" s="642"/>
      <c r="M5" s="642"/>
      <c r="N5" s="642"/>
      <c r="O5" s="642"/>
      <c r="P5" s="642"/>
      <c r="Q5" s="642"/>
      <c r="R5" s="642"/>
      <c r="S5" s="642"/>
      <c r="T5" s="642"/>
      <c r="U5" s="642"/>
      <c r="V5" s="642"/>
      <c r="W5" s="642"/>
      <c r="X5" s="642"/>
      <c r="Y5" s="642"/>
      <c r="Z5" s="642"/>
      <c r="AA5" s="642"/>
      <c r="AB5" s="642"/>
      <c r="AC5" s="642"/>
      <c r="AD5" s="642"/>
      <c r="AE5" s="643"/>
      <c r="AF5" s="528" t="str">
        <f>IF(ヘッダ入力!AF5="","",ヘッダ入力!AF5)</f>
        <v/>
      </c>
      <c r="AG5" s="529"/>
      <c r="AH5" s="529"/>
      <c r="AI5" s="529"/>
      <c r="AJ5" s="529"/>
      <c r="AK5" s="529"/>
      <c r="AL5" s="529"/>
      <c r="AM5" s="529"/>
      <c r="AN5" s="530"/>
      <c r="AO5" s="534" t="str">
        <f>IF(ヘッダ入力!AO5="","",ヘッダ入力!AO5)</f>
        <v/>
      </c>
      <c r="AP5" s="535"/>
      <c r="AQ5" s="535"/>
      <c r="AR5" s="535"/>
      <c r="AS5" s="535"/>
      <c r="AT5" s="535"/>
      <c r="AU5" s="536"/>
      <c r="AV5" s="499" t="s">
        <v>29</v>
      </c>
      <c r="AW5" s="500"/>
      <c r="AX5" s="495" t="str">
        <f>IF(ヘッダ入力!AX5="","",ヘッダ入力!AX5)</f>
        <v/>
      </c>
      <c r="AY5" s="496"/>
      <c r="AZ5" s="496"/>
      <c r="BA5" s="496"/>
      <c r="BB5" s="496"/>
      <c r="BC5" s="496"/>
      <c r="BD5" s="98" t="s">
        <v>30</v>
      </c>
      <c r="BE5" s="41"/>
      <c r="BF5" s="497" t="s">
        <v>31</v>
      </c>
      <c r="BG5" s="497"/>
      <c r="BH5" s="497"/>
      <c r="BI5" s="497"/>
      <c r="BJ5" s="497"/>
      <c r="BK5" s="497"/>
      <c r="BL5" s="97"/>
      <c r="BM5" s="97"/>
      <c r="BN5" s="497" t="s">
        <v>159</v>
      </c>
      <c r="BO5" s="497"/>
      <c r="BP5" s="497"/>
      <c r="BQ5" s="498"/>
      <c r="BR5" s="612"/>
      <c r="BS5" s="613"/>
      <c r="BT5" s="613"/>
      <c r="BU5" s="613"/>
      <c r="BV5" s="512"/>
      <c r="BW5" s="512"/>
      <c r="BX5" s="512"/>
      <c r="BY5" s="512"/>
      <c r="BZ5" s="512"/>
      <c r="CA5" s="512"/>
      <c r="CB5" s="512"/>
      <c r="CC5" s="512"/>
      <c r="CD5" s="512"/>
      <c r="CE5" s="512"/>
      <c r="CF5" s="512"/>
      <c r="CG5" s="515"/>
      <c r="CH5" s="515"/>
      <c r="CI5" s="516"/>
      <c r="CJ5" s="517"/>
      <c r="CK5" s="518"/>
      <c r="CL5" s="518"/>
      <c r="CM5" s="518"/>
      <c r="CN5" s="518"/>
      <c r="CO5" s="518"/>
      <c r="CP5" s="518"/>
      <c r="CQ5" s="518"/>
      <c r="CR5" s="518"/>
      <c r="CS5" s="518"/>
      <c r="CT5" s="518"/>
      <c r="CU5" s="518"/>
      <c r="CV5" s="518"/>
    </row>
    <row r="6" spans="1:100" ht="17.25" customHeight="1" x14ac:dyDescent="0.2">
      <c r="A6" s="519"/>
      <c r="B6" s="520"/>
      <c r="C6" s="520"/>
      <c r="D6" s="520"/>
      <c r="E6" s="520"/>
      <c r="F6" s="520"/>
      <c r="G6" s="521"/>
      <c r="H6" s="98"/>
      <c r="I6" s="644"/>
      <c r="J6" s="645"/>
      <c r="K6" s="645"/>
      <c r="L6" s="645"/>
      <c r="M6" s="645"/>
      <c r="N6" s="645"/>
      <c r="O6" s="645"/>
      <c r="P6" s="645"/>
      <c r="Q6" s="645"/>
      <c r="R6" s="645"/>
      <c r="S6" s="645"/>
      <c r="T6" s="645"/>
      <c r="U6" s="645"/>
      <c r="V6" s="645"/>
      <c r="W6" s="645"/>
      <c r="X6" s="645"/>
      <c r="Y6" s="645"/>
      <c r="Z6" s="645"/>
      <c r="AA6" s="645"/>
      <c r="AB6" s="645"/>
      <c r="AC6" s="645"/>
      <c r="AD6" s="645"/>
      <c r="AE6" s="646"/>
      <c r="AF6" s="531"/>
      <c r="AG6" s="532"/>
      <c r="AH6" s="532"/>
      <c r="AI6" s="532"/>
      <c r="AJ6" s="532"/>
      <c r="AK6" s="532"/>
      <c r="AL6" s="532"/>
      <c r="AM6" s="532"/>
      <c r="AN6" s="533"/>
      <c r="AO6" s="537"/>
      <c r="AP6" s="538"/>
      <c r="AQ6" s="538"/>
      <c r="AR6" s="538"/>
      <c r="AS6" s="538"/>
      <c r="AT6" s="538"/>
      <c r="AU6" s="539"/>
      <c r="AV6" s="499" t="s">
        <v>29</v>
      </c>
      <c r="AW6" s="500"/>
      <c r="AX6" s="501" t="str">
        <f>IF(ヘッダ入力!AX6="","",ヘッダ入力!AX6)</f>
        <v/>
      </c>
      <c r="AY6" s="502"/>
      <c r="AZ6" s="502"/>
      <c r="BA6" s="502"/>
      <c r="BB6" s="502"/>
      <c r="BC6" s="502"/>
      <c r="BD6" s="98" t="s">
        <v>30</v>
      </c>
      <c r="BE6" s="42"/>
      <c r="BF6" s="503"/>
      <c r="BG6" s="503"/>
      <c r="BH6" s="503"/>
      <c r="BI6" s="503"/>
      <c r="BJ6" s="504"/>
      <c r="BK6" s="504"/>
      <c r="BL6" s="504"/>
      <c r="BM6" s="504"/>
      <c r="BN6" s="504"/>
      <c r="BO6" s="504"/>
      <c r="BP6" s="504"/>
      <c r="BQ6" s="43"/>
      <c r="BR6" s="483" t="s">
        <v>35</v>
      </c>
      <c r="BS6" s="484"/>
      <c r="BT6" s="484"/>
      <c r="BU6" s="484"/>
      <c r="BV6" s="484"/>
      <c r="BW6" s="484"/>
      <c r="BX6" s="484"/>
      <c r="BY6" s="484"/>
      <c r="BZ6" s="484"/>
      <c r="CA6" s="484"/>
      <c r="CB6" s="484"/>
      <c r="CC6" s="484"/>
      <c r="CD6" s="484"/>
      <c r="CE6" s="484"/>
      <c r="CF6" s="484"/>
      <c r="CG6" s="484"/>
      <c r="CH6" s="484"/>
      <c r="CI6" s="485"/>
      <c r="CJ6" s="517"/>
      <c r="CK6" s="518"/>
      <c r="CL6" s="518"/>
      <c r="CM6" s="518"/>
      <c r="CN6" s="518"/>
      <c r="CO6" s="518"/>
      <c r="CP6" s="518"/>
      <c r="CQ6" s="518"/>
      <c r="CR6" s="518"/>
      <c r="CS6" s="518"/>
      <c r="CT6" s="518"/>
      <c r="CU6" s="518"/>
      <c r="CV6" s="518"/>
    </row>
    <row r="7" spans="1:100" ht="18" customHeight="1" x14ac:dyDescent="0.2">
      <c r="A7" s="519"/>
      <c r="B7" s="520"/>
      <c r="C7" s="520"/>
      <c r="D7" s="520"/>
      <c r="E7" s="520"/>
      <c r="F7" s="520"/>
      <c r="G7" s="521"/>
      <c r="H7" s="98"/>
      <c r="I7" s="486" t="s">
        <v>36</v>
      </c>
      <c r="J7" s="487"/>
      <c r="K7" s="488" t="str">
        <f>IF(ヘッダ入力!K7="","",ヘッダ入力!K7)</f>
        <v/>
      </c>
      <c r="L7" s="489"/>
      <c r="M7" s="489"/>
      <c r="N7" s="96" t="s">
        <v>37</v>
      </c>
      <c r="O7" s="488" t="str">
        <f>IF(ヘッダ入力!O7="","",ヘッダ入力!O7)</f>
        <v/>
      </c>
      <c r="P7" s="489"/>
      <c r="Q7" s="489"/>
      <c r="R7" s="96" t="s">
        <v>37</v>
      </c>
      <c r="S7" s="488" t="str">
        <f>IF(ヘッダ入力!S7="","",ヘッダ入力!S7)</f>
        <v/>
      </c>
      <c r="T7" s="489"/>
      <c r="U7" s="489"/>
      <c r="V7" s="489"/>
      <c r="W7" s="490" t="s">
        <v>38</v>
      </c>
      <c r="X7" s="490"/>
      <c r="Y7" s="490"/>
      <c r="Z7" s="491" t="str">
        <f>IF(ヘッダ入力!Z7="","",ヘッダ入力!Z7)</f>
        <v/>
      </c>
      <c r="AA7" s="491"/>
      <c r="AB7" s="491"/>
      <c r="AC7" s="491"/>
      <c r="AD7" s="492" t="s">
        <v>39</v>
      </c>
      <c r="AE7" s="493"/>
      <c r="AF7" s="468" t="s">
        <v>40</v>
      </c>
      <c r="AG7" s="469"/>
      <c r="AH7" s="469"/>
      <c r="AI7" s="469"/>
      <c r="AJ7" s="469"/>
      <c r="AK7" s="469"/>
      <c r="AL7" s="469"/>
      <c r="AM7" s="469"/>
      <c r="AN7" s="469"/>
      <c r="AO7" s="469"/>
      <c r="AP7" s="469"/>
      <c r="AQ7" s="469"/>
      <c r="AR7" s="469"/>
      <c r="AS7" s="469"/>
      <c r="AT7" s="469"/>
      <c r="AU7" s="95"/>
      <c r="AV7" s="44"/>
      <c r="AW7" s="494" t="s">
        <v>42</v>
      </c>
      <c r="AX7" s="494"/>
      <c r="AY7" s="494"/>
      <c r="AZ7" s="494"/>
      <c r="BA7" s="494"/>
      <c r="BB7" s="45"/>
      <c r="BC7" s="45"/>
      <c r="BD7" s="46"/>
      <c r="BE7" s="449" t="s">
        <v>43</v>
      </c>
      <c r="BF7" s="450"/>
      <c r="BG7" s="450"/>
      <c r="BH7" s="450"/>
      <c r="BI7" s="451"/>
      <c r="BJ7" s="452" t="s">
        <v>44</v>
      </c>
      <c r="BK7" s="450"/>
      <c r="BL7" s="450"/>
      <c r="BM7" s="450"/>
      <c r="BN7" s="450"/>
      <c r="BO7" s="450"/>
      <c r="BP7" s="450"/>
      <c r="BQ7" s="453"/>
      <c r="BR7" s="454" t="s">
        <v>158</v>
      </c>
      <c r="BS7" s="455"/>
      <c r="BT7" s="455"/>
      <c r="BU7" s="455"/>
      <c r="BV7" s="455"/>
      <c r="BW7" s="455"/>
      <c r="BX7" s="455"/>
      <c r="BY7" s="455"/>
      <c r="BZ7" s="455"/>
      <c r="CA7" s="455"/>
      <c r="CB7" s="455"/>
      <c r="CC7" s="455"/>
      <c r="CD7" s="455"/>
      <c r="CE7" s="455"/>
      <c r="CF7" s="455"/>
      <c r="CG7" s="455"/>
      <c r="CH7" s="455"/>
      <c r="CI7" s="456"/>
      <c r="CJ7" s="460">
        <f>チラシ申込書CSV出力!A2</f>
        <v>43818</v>
      </c>
      <c r="CK7" s="461"/>
      <c r="CL7" s="461"/>
      <c r="CM7" s="461"/>
      <c r="CN7" s="461"/>
      <c r="CO7" s="461"/>
      <c r="CP7" s="461"/>
      <c r="CQ7" s="461"/>
      <c r="CR7" s="461"/>
      <c r="CS7" s="461"/>
      <c r="CT7" s="461"/>
      <c r="CU7" s="461"/>
      <c r="CV7" s="461"/>
    </row>
    <row r="8" spans="1:100" ht="14.25" customHeight="1" thickBot="1" x14ac:dyDescent="0.25">
      <c r="A8" s="522"/>
      <c r="B8" s="523"/>
      <c r="C8" s="523"/>
      <c r="D8" s="523"/>
      <c r="E8" s="523"/>
      <c r="F8" s="523"/>
      <c r="G8" s="524"/>
      <c r="H8" s="98"/>
      <c r="I8" s="462" t="s">
        <v>45</v>
      </c>
      <c r="J8" s="444"/>
      <c r="K8" s="444"/>
      <c r="L8" s="444"/>
      <c r="M8" s="444"/>
      <c r="N8" s="444"/>
      <c r="O8" s="444"/>
      <c r="P8" s="444"/>
      <c r="Q8" s="444"/>
      <c r="R8" s="444"/>
      <c r="S8" s="444"/>
      <c r="T8" s="444"/>
      <c r="U8" s="444"/>
      <c r="V8" s="444"/>
      <c r="W8" s="444"/>
      <c r="X8" s="444"/>
      <c r="Y8" s="444"/>
      <c r="Z8" s="444"/>
      <c r="AA8" s="444"/>
      <c r="AB8" s="444"/>
      <c r="AC8" s="444"/>
      <c r="AD8" s="444"/>
      <c r="AE8" s="463"/>
      <c r="AF8" s="464" t="str">
        <f>IF(A12=0,"",A12)</f>
        <v/>
      </c>
      <c r="AG8" s="465"/>
      <c r="AH8" s="465"/>
      <c r="AI8" s="465"/>
      <c r="AJ8" s="465"/>
      <c r="AK8" s="465"/>
      <c r="AL8" s="465"/>
      <c r="AM8" s="465"/>
      <c r="AN8" s="465"/>
      <c r="AO8" s="465"/>
      <c r="AP8" s="444"/>
      <c r="AQ8" s="444"/>
      <c r="AR8" s="444"/>
      <c r="AS8" s="444"/>
      <c r="AT8" s="444"/>
      <c r="AU8" s="463"/>
      <c r="AV8" s="468" t="s">
        <v>46</v>
      </c>
      <c r="AW8" s="469"/>
      <c r="AX8" s="469"/>
      <c r="AY8" s="469"/>
      <c r="AZ8" s="469"/>
      <c r="BA8" s="469"/>
      <c r="BB8" s="469"/>
      <c r="BC8" s="469"/>
      <c r="BD8" s="470"/>
      <c r="BE8" s="471" t="str">
        <f>IF(ヘッダ入力!BE8="","",ヘッダ入力!BE8)</f>
        <v/>
      </c>
      <c r="BF8" s="472"/>
      <c r="BG8" s="472"/>
      <c r="BH8" s="472"/>
      <c r="BI8" s="473"/>
      <c r="BJ8" s="477" t="str">
        <f>IF(ヘッダ入力!BJ8="","",ヘッダ入力!BJ8)</f>
        <v/>
      </c>
      <c r="BK8" s="478"/>
      <c r="BL8" s="478"/>
      <c r="BM8" s="478"/>
      <c r="BN8" s="478"/>
      <c r="BO8" s="478"/>
      <c r="BP8" s="478"/>
      <c r="BQ8" s="479"/>
      <c r="BR8" s="454"/>
      <c r="BS8" s="455"/>
      <c r="BT8" s="455"/>
      <c r="BU8" s="455"/>
      <c r="BV8" s="455"/>
      <c r="BW8" s="455"/>
      <c r="BX8" s="455"/>
      <c r="BY8" s="455"/>
      <c r="BZ8" s="455"/>
      <c r="CA8" s="455"/>
      <c r="CB8" s="455"/>
      <c r="CC8" s="455"/>
      <c r="CD8" s="455"/>
      <c r="CE8" s="455"/>
      <c r="CF8" s="455"/>
      <c r="CG8" s="455"/>
      <c r="CH8" s="455"/>
      <c r="CI8" s="456"/>
      <c r="CJ8" s="98"/>
      <c r="CK8" s="98"/>
      <c r="CL8" s="98"/>
      <c r="CM8" s="98"/>
      <c r="CN8" s="98"/>
      <c r="CO8" s="98"/>
      <c r="CP8" s="98"/>
      <c r="CQ8" s="98"/>
      <c r="CR8" s="98"/>
      <c r="CS8" s="98"/>
      <c r="CT8" s="98"/>
      <c r="CU8" s="98"/>
      <c r="CV8" s="98"/>
    </row>
    <row r="9" spans="1:100" ht="13.8" thickTop="1" x14ac:dyDescent="0.2">
      <c r="A9" s="98"/>
      <c r="B9" s="98"/>
      <c r="C9" s="98"/>
      <c r="D9" s="98"/>
      <c r="E9" s="98"/>
      <c r="F9" s="98"/>
      <c r="G9" s="98"/>
      <c r="H9" s="98"/>
      <c r="I9" s="435" t="str">
        <f>IF(ヘッダ入力!I9="","",ヘッダ入力!I9)</f>
        <v/>
      </c>
      <c r="J9" s="436"/>
      <c r="K9" s="436"/>
      <c r="L9" s="436"/>
      <c r="M9" s="436"/>
      <c r="N9" s="436"/>
      <c r="O9" s="436"/>
      <c r="P9" s="436"/>
      <c r="Q9" s="436"/>
      <c r="R9" s="436"/>
      <c r="S9" s="436"/>
      <c r="T9" s="436"/>
      <c r="U9" s="436"/>
      <c r="V9" s="436"/>
      <c r="W9" s="436"/>
      <c r="X9" s="436"/>
      <c r="Y9" s="436"/>
      <c r="Z9" s="436"/>
      <c r="AA9" s="436"/>
      <c r="AB9" s="436"/>
      <c r="AC9" s="436"/>
      <c r="AD9" s="436"/>
      <c r="AE9" s="437"/>
      <c r="AF9" s="464"/>
      <c r="AG9" s="465"/>
      <c r="AH9" s="465"/>
      <c r="AI9" s="465"/>
      <c r="AJ9" s="465"/>
      <c r="AK9" s="465"/>
      <c r="AL9" s="465"/>
      <c r="AM9" s="465"/>
      <c r="AN9" s="465"/>
      <c r="AO9" s="465"/>
      <c r="AP9" s="606" t="s">
        <v>47</v>
      </c>
      <c r="AQ9" s="607"/>
      <c r="AR9" s="607"/>
      <c r="AS9" s="607"/>
      <c r="AT9" s="607"/>
      <c r="AU9" s="608"/>
      <c r="AV9" s="93"/>
      <c r="AW9" s="444" t="s">
        <v>48</v>
      </c>
      <c r="AX9" s="444"/>
      <c r="AY9" s="444"/>
      <c r="AZ9" s="444"/>
      <c r="BA9" s="444"/>
      <c r="BB9" s="93"/>
      <c r="BC9" s="98"/>
      <c r="BD9" s="98"/>
      <c r="BE9" s="471"/>
      <c r="BF9" s="472"/>
      <c r="BG9" s="472"/>
      <c r="BH9" s="472"/>
      <c r="BI9" s="473"/>
      <c r="BJ9" s="477"/>
      <c r="BK9" s="478"/>
      <c r="BL9" s="478"/>
      <c r="BM9" s="478"/>
      <c r="BN9" s="478"/>
      <c r="BO9" s="478"/>
      <c r="BP9" s="478"/>
      <c r="BQ9" s="479"/>
      <c r="BR9" s="454"/>
      <c r="BS9" s="455"/>
      <c r="BT9" s="455"/>
      <c r="BU9" s="455"/>
      <c r="BV9" s="455"/>
      <c r="BW9" s="455"/>
      <c r="BX9" s="455"/>
      <c r="BY9" s="455"/>
      <c r="BZ9" s="455"/>
      <c r="CA9" s="455"/>
      <c r="CB9" s="455"/>
      <c r="CC9" s="455"/>
      <c r="CD9" s="455"/>
      <c r="CE9" s="455"/>
      <c r="CF9" s="455"/>
      <c r="CG9" s="455"/>
      <c r="CH9" s="455"/>
      <c r="CI9" s="456"/>
      <c r="CJ9" s="98"/>
      <c r="CK9" s="98"/>
      <c r="CL9" s="98"/>
      <c r="CM9" s="98"/>
      <c r="CN9" s="98"/>
      <c r="CO9" s="98"/>
      <c r="CP9" s="98"/>
      <c r="CQ9" s="98"/>
      <c r="CR9" s="98"/>
      <c r="CS9" s="98"/>
      <c r="CT9" s="98"/>
      <c r="CU9" s="98"/>
      <c r="CV9" s="98"/>
    </row>
    <row r="10" spans="1:100" ht="25.5" customHeight="1" thickBot="1" x14ac:dyDescent="0.25">
      <c r="A10" s="98"/>
      <c r="B10" s="98"/>
      <c r="C10" s="98"/>
      <c r="D10" s="98"/>
      <c r="E10" s="98"/>
      <c r="F10" s="98"/>
      <c r="G10" s="98"/>
      <c r="H10" s="98"/>
      <c r="I10" s="438"/>
      <c r="J10" s="439"/>
      <c r="K10" s="439"/>
      <c r="L10" s="439"/>
      <c r="M10" s="439"/>
      <c r="N10" s="439"/>
      <c r="O10" s="439"/>
      <c r="P10" s="439"/>
      <c r="Q10" s="439"/>
      <c r="R10" s="439"/>
      <c r="S10" s="439"/>
      <c r="T10" s="439"/>
      <c r="U10" s="439"/>
      <c r="V10" s="439"/>
      <c r="W10" s="439"/>
      <c r="X10" s="439"/>
      <c r="Y10" s="439"/>
      <c r="Z10" s="439"/>
      <c r="AA10" s="439"/>
      <c r="AB10" s="439"/>
      <c r="AC10" s="439"/>
      <c r="AD10" s="439"/>
      <c r="AE10" s="440"/>
      <c r="AF10" s="466"/>
      <c r="AG10" s="467"/>
      <c r="AH10" s="467"/>
      <c r="AI10" s="467"/>
      <c r="AJ10" s="467"/>
      <c r="AK10" s="467"/>
      <c r="AL10" s="467"/>
      <c r="AM10" s="467"/>
      <c r="AN10" s="467"/>
      <c r="AO10" s="467"/>
      <c r="AP10" s="445">
        <f>ヘッダ入力!AP10</f>
        <v>0</v>
      </c>
      <c r="AQ10" s="446"/>
      <c r="AR10" s="446"/>
      <c r="AS10" s="446"/>
      <c r="AT10" s="446"/>
      <c r="AU10" s="447"/>
      <c r="AV10" s="47"/>
      <c r="AW10" s="39" t="s">
        <v>51</v>
      </c>
      <c r="AX10" s="39"/>
      <c r="AY10" s="39"/>
      <c r="AZ10" s="47"/>
      <c r="BA10" s="448" t="s">
        <v>52</v>
      </c>
      <c r="BB10" s="448"/>
      <c r="BC10" s="448"/>
      <c r="BD10" s="94"/>
      <c r="BE10" s="474"/>
      <c r="BF10" s="475"/>
      <c r="BG10" s="475"/>
      <c r="BH10" s="475"/>
      <c r="BI10" s="476"/>
      <c r="BJ10" s="480"/>
      <c r="BK10" s="481"/>
      <c r="BL10" s="481"/>
      <c r="BM10" s="481"/>
      <c r="BN10" s="481"/>
      <c r="BO10" s="481"/>
      <c r="BP10" s="481"/>
      <c r="BQ10" s="482"/>
      <c r="BR10" s="457"/>
      <c r="BS10" s="458"/>
      <c r="BT10" s="458"/>
      <c r="BU10" s="458"/>
      <c r="BV10" s="458"/>
      <c r="BW10" s="458"/>
      <c r="BX10" s="458"/>
      <c r="BY10" s="458"/>
      <c r="BZ10" s="458"/>
      <c r="CA10" s="458"/>
      <c r="CB10" s="458"/>
      <c r="CC10" s="458"/>
      <c r="CD10" s="458"/>
      <c r="CE10" s="458"/>
      <c r="CF10" s="458"/>
      <c r="CG10" s="458"/>
      <c r="CH10" s="458"/>
      <c r="CI10" s="459"/>
      <c r="CJ10" s="98"/>
      <c r="CK10" s="98"/>
      <c r="CL10" s="98"/>
      <c r="CM10" s="98"/>
      <c r="CN10" s="98"/>
      <c r="CO10" s="98"/>
      <c r="CP10" s="98"/>
      <c r="CQ10" s="98"/>
      <c r="CR10" s="98"/>
      <c r="CS10" s="98"/>
      <c r="CT10" s="98"/>
      <c r="CU10" s="98"/>
      <c r="CV10" s="98"/>
    </row>
    <row r="11" spans="1:100" ht="8.25" customHeight="1" thickTop="1" thickBot="1" x14ac:dyDescent="0.2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row>
    <row r="12" spans="1:100" ht="21.6" thickBot="1" x14ac:dyDescent="0.25">
      <c r="A12" s="639">
        <f>IF(BC34="●",AV34,SUMIF(R21,"●",O21)+SUMIF(R28,"●",O28)+SUMIF(R35,"●",O35)+SUMIF(R41,"●",O41)+SUMIF(AL28,"●",AI28)+SUMIF(AL38,"●",AI38)+SUMIF(AL46,"●",AI46)+SUMIF(AL54,"●",AI54)+SUMIF(BF24,"●",BC24)+SUMIF(BF29,"●",BC29)+SUMIF(BF33,"●",BC33)+SUM(R21,R28,R35,R41,AL28,AL38,AL46,AL54,BF24,BF29,BF33))</f>
        <v>0</v>
      </c>
      <c r="B12" s="640"/>
      <c r="C12" s="640"/>
      <c r="D12" s="640"/>
      <c r="E12" s="640"/>
      <c r="F12" s="640"/>
      <c r="G12" s="640"/>
      <c r="H12" s="640"/>
      <c r="I12" s="640"/>
      <c r="J12" s="640"/>
      <c r="K12" s="640"/>
      <c r="L12" s="640"/>
      <c r="M12" s="431" t="s">
        <v>1119</v>
      </c>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28">
        <f>IF(BC34="●",78,IF(R21="●",COUNTA(O14:O20),COUNTA(R14:R20))+IF(R28="●",COUNTA(O22:O27),COUNTA(R22:R27))+IF(R35="●",COUNTA(O29:O34),COUNTA(R29:R34))+IF(R41="●",COUNTA(O36:O40),COUNTA(R36:R40))+IF(AL28="●",COUNTA(AI14:AI27),COUNTA(AL14:AL27))+IF(AL38="●",COUNTA(AI29:AI37),COUNTA(AL29:AL37))+IF(AL46="●",COUNTA(AI39:AI45),COUNTA(AL39:AL45))+IF(AL54="●",COUNTA(AI47:AI53),COUNTA(AL47:AL53))+IF(BF24="●",COUNTA(BC14:BC23),COUNTA(BF14:BF23))+IF(BF29="●",COUNTA(BC25:BC28),COUNTA(BF25:BF28))+IF(BF33="●",COUNTA(BC30:BC32),COUNTA(BF30:BF32)))</f>
        <v>0</v>
      </c>
      <c r="AX12" s="428"/>
      <c r="AY12" s="428"/>
      <c r="AZ12" s="428"/>
      <c r="BA12" s="428"/>
      <c r="BB12" s="428"/>
      <c r="BC12" s="428"/>
      <c r="BD12" s="428"/>
      <c r="BE12" s="429" t="s">
        <v>54</v>
      </c>
      <c r="BF12" s="429"/>
      <c r="BG12" s="429"/>
      <c r="BH12" s="430"/>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row>
    <row r="13" spans="1:100" ht="15" thickBot="1" x14ac:dyDescent="0.25">
      <c r="A13" s="421" t="s">
        <v>164</v>
      </c>
      <c r="B13" s="422"/>
      <c r="C13" s="423"/>
      <c r="D13" s="424" t="s">
        <v>55</v>
      </c>
      <c r="E13" s="422"/>
      <c r="F13" s="422"/>
      <c r="G13" s="422"/>
      <c r="H13" s="422"/>
      <c r="I13" s="422"/>
      <c r="J13" s="422"/>
      <c r="K13" s="422"/>
      <c r="L13" s="422"/>
      <c r="M13" s="422"/>
      <c r="N13" s="423"/>
      <c r="O13" s="425" t="s">
        <v>165</v>
      </c>
      <c r="P13" s="425"/>
      <c r="Q13" s="425"/>
      <c r="R13" s="426" t="s">
        <v>56</v>
      </c>
      <c r="S13" s="426"/>
      <c r="T13" s="427"/>
      <c r="U13" s="421" t="s">
        <v>164</v>
      </c>
      <c r="V13" s="422"/>
      <c r="W13" s="423"/>
      <c r="X13" s="424" t="s">
        <v>55</v>
      </c>
      <c r="Y13" s="422"/>
      <c r="Z13" s="422"/>
      <c r="AA13" s="422"/>
      <c r="AB13" s="422"/>
      <c r="AC13" s="422"/>
      <c r="AD13" s="422"/>
      <c r="AE13" s="422"/>
      <c r="AF13" s="422"/>
      <c r="AG13" s="422"/>
      <c r="AH13" s="423"/>
      <c r="AI13" s="425" t="s">
        <v>165</v>
      </c>
      <c r="AJ13" s="425"/>
      <c r="AK13" s="425"/>
      <c r="AL13" s="426" t="s">
        <v>56</v>
      </c>
      <c r="AM13" s="426"/>
      <c r="AN13" s="427"/>
      <c r="AO13" s="421" t="s">
        <v>164</v>
      </c>
      <c r="AP13" s="422"/>
      <c r="AQ13" s="423"/>
      <c r="AR13" s="424" t="s">
        <v>55</v>
      </c>
      <c r="AS13" s="422"/>
      <c r="AT13" s="422"/>
      <c r="AU13" s="422"/>
      <c r="AV13" s="422"/>
      <c r="AW13" s="422"/>
      <c r="AX13" s="422"/>
      <c r="AY13" s="422"/>
      <c r="AZ13" s="422"/>
      <c r="BA13" s="422"/>
      <c r="BB13" s="423"/>
      <c r="BC13" s="425" t="s">
        <v>165</v>
      </c>
      <c r="BD13" s="425"/>
      <c r="BE13" s="425"/>
      <c r="BF13" s="426" t="s">
        <v>56</v>
      </c>
      <c r="BG13" s="426"/>
      <c r="BH13" s="427"/>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row>
    <row r="14" spans="1:100" ht="18" customHeight="1" x14ac:dyDescent="0.2">
      <c r="A14" s="293">
        <v>355001</v>
      </c>
      <c r="B14" s="294"/>
      <c r="C14" s="295"/>
      <c r="D14" s="296" t="s">
        <v>1120</v>
      </c>
      <c r="E14" s="297"/>
      <c r="F14" s="297"/>
      <c r="G14" s="297"/>
      <c r="H14" s="297"/>
      <c r="I14" s="297"/>
      <c r="J14" s="297"/>
      <c r="K14" s="297"/>
      <c r="L14" s="297"/>
      <c r="M14" s="297"/>
      <c r="N14" s="321"/>
      <c r="O14" s="298">
        <v>370</v>
      </c>
      <c r="P14" s="299"/>
      <c r="Q14" s="299"/>
      <c r="R14" s="300"/>
      <c r="S14" s="299"/>
      <c r="T14" s="301"/>
      <c r="U14" s="293">
        <v>355025</v>
      </c>
      <c r="V14" s="294"/>
      <c r="W14" s="295"/>
      <c r="X14" s="296" t="s">
        <v>1121</v>
      </c>
      <c r="Y14" s="297"/>
      <c r="Z14" s="297"/>
      <c r="AA14" s="297"/>
      <c r="AB14" s="297"/>
      <c r="AC14" s="297"/>
      <c r="AD14" s="297"/>
      <c r="AE14" s="297"/>
      <c r="AF14" s="297"/>
      <c r="AG14" s="297"/>
      <c r="AH14" s="321"/>
      <c r="AI14" s="298">
        <v>670</v>
      </c>
      <c r="AJ14" s="299"/>
      <c r="AK14" s="299"/>
      <c r="AL14" s="300"/>
      <c r="AM14" s="299"/>
      <c r="AN14" s="301"/>
      <c r="AO14" s="293">
        <v>355060</v>
      </c>
      <c r="AP14" s="294"/>
      <c r="AQ14" s="295"/>
      <c r="AR14" s="296" t="s">
        <v>1122</v>
      </c>
      <c r="AS14" s="297"/>
      <c r="AT14" s="297"/>
      <c r="AU14" s="297"/>
      <c r="AV14" s="297"/>
      <c r="AW14" s="297"/>
      <c r="AX14" s="297"/>
      <c r="AY14" s="297"/>
      <c r="AZ14" s="297"/>
      <c r="BA14" s="297"/>
      <c r="BB14" s="321"/>
      <c r="BC14" s="298">
        <v>70</v>
      </c>
      <c r="BD14" s="299"/>
      <c r="BE14" s="299"/>
      <c r="BF14" s="300"/>
      <c r="BG14" s="299"/>
      <c r="BH14" s="301"/>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row>
    <row r="15" spans="1:100" ht="18" customHeight="1" x14ac:dyDescent="0.2">
      <c r="A15" s="293">
        <v>355002</v>
      </c>
      <c r="B15" s="294"/>
      <c r="C15" s="295"/>
      <c r="D15" s="296" t="s">
        <v>1123</v>
      </c>
      <c r="E15" s="297"/>
      <c r="F15" s="297"/>
      <c r="G15" s="297"/>
      <c r="H15" s="297"/>
      <c r="I15" s="297"/>
      <c r="J15" s="297"/>
      <c r="K15" s="297"/>
      <c r="L15" s="297"/>
      <c r="M15" s="297"/>
      <c r="N15" s="321"/>
      <c r="O15" s="298">
        <v>400</v>
      </c>
      <c r="P15" s="299"/>
      <c r="Q15" s="299"/>
      <c r="R15" s="300"/>
      <c r="S15" s="299"/>
      <c r="T15" s="301"/>
      <c r="U15" s="293">
        <v>355026</v>
      </c>
      <c r="V15" s="294"/>
      <c r="W15" s="295"/>
      <c r="X15" s="296" t="s">
        <v>1124</v>
      </c>
      <c r="Y15" s="297"/>
      <c r="Z15" s="297"/>
      <c r="AA15" s="297"/>
      <c r="AB15" s="297"/>
      <c r="AC15" s="297"/>
      <c r="AD15" s="297"/>
      <c r="AE15" s="297"/>
      <c r="AF15" s="297"/>
      <c r="AG15" s="297"/>
      <c r="AH15" s="321"/>
      <c r="AI15" s="298">
        <v>442</v>
      </c>
      <c r="AJ15" s="299"/>
      <c r="AK15" s="299"/>
      <c r="AL15" s="300"/>
      <c r="AM15" s="299"/>
      <c r="AN15" s="301"/>
      <c r="AO15" s="293">
        <v>355061</v>
      </c>
      <c r="AP15" s="294"/>
      <c r="AQ15" s="295"/>
      <c r="AR15" s="296" t="s">
        <v>1125</v>
      </c>
      <c r="AS15" s="297"/>
      <c r="AT15" s="297"/>
      <c r="AU15" s="297"/>
      <c r="AV15" s="297"/>
      <c r="AW15" s="297"/>
      <c r="AX15" s="297"/>
      <c r="AY15" s="297"/>
      <c r="AZ15" s="297"/>
      <c r="BA15" s="297"/>
      <c r="BB15" s="321"/>
      <c r="BC15" s="298">
        <v>500</v>
      </c>
      <c r="BD15" s="299"/>
      <c r="BE15" s="299"/>
      <c r="BF15" s="300"/>
      <c r="BG15" s="299"/>
      <c r="BH15" s="301"/>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row>
    <row r="16" spans="1:100" ht="18" customHeight="1" x14ac:dyDescent="0.2">
      <c r="A16" s="293">
        <v>355003</v>
      </c>
      <c r="B16" s="294"/>
      <c r="C16" s="295"/>
      <c r="D16" s="296" t="s">
        <v>1126</v>
      </c>
      <c r="E16" s="297"/>
      <c r="F16" s="297"/>
      <c r="G16" s="297"/>
      <c r="H16" s="297"/>
      <c r="I16" s="297"/>
      <c r="J16" s="297"/>
      <c r="K16" s="297"/>
      <c r="L16" s="297"/>
      <c r="M16" s="297"/>
      <c r="N16" s="321"/>
      <c r="O16" s="298">
        <v>430</v>
      </c>
      <c r="P16" s="299"/>
      <c r="Q16" s="299"/>
      <c r="R16" s="300"/>
      <c r="S16" s="299"/>
      <c r="T16" s="301"/>
      <c r="U16" s="293">
        <v>355028</v>
      </c>
      <c r="V16" s="294"/>
      <c r="W16" s="295"/>
      <c r="X16" s="296" t="s">
        <v>1127</v>
      </c>
      <c r="Y16" s="297"/>
      <c r="Z16" s="297"/>
      <c r="AA16" s="297"/>
      <c r="AB16" s="297"/>
      <c r="AC16" s="297"/>
      <c r="AD16" s="297"/>
      <c r="AE16" s="297"/>
      <c r="AF16" s="297"/>
      <c r="AG16" s="297"/>
      <c r="AH16" s="321"/>
      <c r="AI16" s="298">
        <v>1160</v>
      </c>
      <c r="AJ16" s="299"/>
      <c r="AK16" s="299"/>
      <c r="AL16" s="300"/>
      <c r="AM16" s="299"/>
      <c r="AN16" s="301"/>
      <c r="AO16" s="293">
        <v>355062</v>
      </c>
      <c r="AP16" s="294"/>
      <c r="AQ16" s="295"/>
      <c r="AR16" s="296" t="s">
        <v>1128</v>
      </c>
      <c r="AS16" s="297"/>
      <c r="AT16" s="297"/>
      <c r="AU16" s="297"/>
      <c r="AV16" s="297"/>
      <c r="AW16" s="297"/>
      <c r="AX16" s="297"/>
      <c r="AY16" s="297"/>
      <c r="AZ16" s="297"/>
      <c r="BA16" s="297"/>
      <c r="BB16" s="321"/>
      <c r="BC16" s="298">
        <v>940</v>
      </c>
      <c r="BD16" s="299"/>
      <c r="BE16" s="299"/>
      <c r="BF16" s="300"/>
      <c r="BG16" s="299"/>
      <c r="BH16" s="301"/>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row>
    <row r="17" spans="1:100" ht="18" customHeight="1" x14ac:dyDescent="0.2">
      <c r="A17" s="293">
        <v>355004</v>
      </c>
      <c r="B17" s="294"/>
      <c r="C17" s="295"/>
      <c r="D17" s="296" t="s">
        <v>1129</v>
      </c>
      <c r="E17" s="297"/>
      <c r="F17" s="297"/>
      <c r="G17" s="297"/>
      <c r="H17" s="297"/>
      <c r="I17" s="297"/>
      <c r="J17" s="297"/>
      <c r="K17" s="297"/>
      <c r="L17" s="297"/>
      <c r="M17" s="297"/>
      <c r="N17" s="321"/>
      <c r="O17" s="298">
        <v>480</v>
      </c>
      <c r="P17" s="299"/>
      <c r="Q17" s="299"/>
      <c r="R17" s="300"/>
      <c r="S17" s="299"/>
      <c r="T17" s="301"/>
      <c r="U17" s="293">
        <v>355029</v>
      </c>
      <c r="V17" s="294"/>
      <c r="W17" s="295"/>
      <c r="X17" s="296" t="s">
        <v>1130</v>
      </c>
      <c r="Y17" s="297"/>
      <c r="Z17" s="297"/>
      <c r="AA17" s="297"/>
      <c r="AB17" s="297"/>
      <c r="AC17" s="297"/>
      <c r="AD17" s="297"/>
      <c r="AE17" s="297"/>
      <c r="AF17" s="297"/>
      <c r="AG17" s="297"/>
      <c r="AH17" s="321"/>
      <c r="AI17" s="298">
        <v>55</v>
      </c>
      <c r="AJ17" s="299"/>
      <c r="AK17" s="299"/>
      <c r="AL17" s="300"/>
      <c r="AM17" s="299"/>
      <c r="AN17" s="301"/>
      <c r="AO17" s="293">
        <v>355063</v>
      </c>
      <c r="AP17" s="294"/>
      <c r="AQ17" s="295"/>
      <c r="AR17" s="296" t="s">
        <v>1131</v>
      </c>
      <c r="AS17" s="297"/>
      <c r="AT17" s="297"/>
      <c r="AU17" s="297"/>
      <c r="AV17" s="297"/>
      <c r="AW17" s="297"/>
      <c r="AX17" s="297"/>
      <c r="AY17" s="297"/>
      <c r="AZ17" s="297"/>
      <c r="BA17" s="297"/>
      <c r="BB17" s="321"/>
      <c r="BC17" s="298">
        <v>504</v>
      </c>
      <c r="BD17" s="299"/>
      <c r="BE17" s="299"/>
      <c r="BF17" s="300"/>
      <c r="BG17" s="299"/>
      <c r="BH17" s="301"/>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row>
    <row r="18" spans="1:100" ht="18" customHeight="1" x14ac:dyDescent="0.2">
      <c r="A18" s="293">
        <v>355005</v>
      </c>
      <c r="B18" s="294"/>
      <c r="C18" s="295"/>
      <c r="D18" s="296" t="s">
        <v>1132</v>
      </c>
      <c r="E18" s="297"/>
      <c r="F18" s="297"/>
      <c r="G18" s="297"/>
      <c r="H18" s="297"/>
      <c r="I18" s="297"/>
      <c r="J18" s="297"/>
      <c r="K18" s="297"/>
      <c r="L18" s="297"/>
      <c r="M18" s="297"/>
      <c r="N18" s="321"/>
      <c r="O18" s="298">
        <v>500</v>
      </c>
      <c r="P18" s="299"/>
      <c r="Q18" s="299"/>
      <c r="R18" s="300"/>
      <c r="S18" s="299"/>
      <c r="T18" s="301"/>
      <c r="U18" s="293">
        <v>355030</v>
      </c>
      <c r="V18" s="294"/>
      <c r="W18" s="295"/>
      <c r="X18" s="296" t="s">
        <v>1133</v>
      </c>
      <c r="Y18" s="297"/>
      <c r="Z18" s="297"/>
      <c r="AA18" s="297"/>
      <c r="AB18" s="297"/>
      <c r="AC18" s="297"/>
      <c r="AD18" s="297"/>
      <c r="AE18" s="297"/>
      <c r="AF18" s="297"/>
      <c r="AG18" s="297"/>
      <c r="AH18" s="321"/>
      <c r="AI18" s="298">
        <v>130</v>
      </c>
      <c r="AJ18" s="299"/>
      <c r="AK18" s="299"/>
      <c r="AL18" s="300"/>
      <c r="AM18" s="299"/>
      <c r="AN18" s="301"/>
      <c r="AO18" s="293">
        <v>355064</v>
      </c>
      <c r="AP18" s="294"/>
      <c r="AQ18" s="295"/>
      <c r="AR18" s="296" t="s">
        <v>1134</v>
      </c>
      <c r="AS18" s="297"/>
      <c r="AT18" s="297"/>
      <c r="AU18" s="297"/>
      <c r="AV18" s="297"/>
      <c r="AW18" s="297"/>
      <c r="AX18" s="297"/>
      <c r="AY18" s="297"/>
      <c r="AZ18" s="297"/>
      <c r="BA18" s="297"/>
      <c r="BB18" s="321"/>
      <c r="BC18" s="298">
        <v>340</v>
      </c>
      <c r="BD18" s="299"/>
      <c r="BE18" s="299"/>
      <c r="BF18" s="300"/>
      <c r="BG18" s="299"/>
      <c r="BH18" s="301"/>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row>
    <row r="19" spans="1:100" ht="18" customHeight="1" x14ac:dyDescent="0.2">
      <c r="A19" s="293">
        <v>355006</v>
      </c>
      <c r="B19" s="294"/>
      <c r="C19" s="295"/>
      <c r="D19" s="296" t="s">
        <v>1135</v>
      </c>
      <c r="E19" s="297"/>
      <c r="F19" s="297"/>
      <c r="G19" s="297"/>
      <c r="H19" s="297"/>
      <c r="I19" s="297"/>
      <c r="J19" s="297"/>
      <c r="K19" s="297"/>
      <c r="L19" s="297"/>
      <c r="M19" s="297"/>
      <c r="N19" s="321"/>
      <c r="O19" s="298">
        <v>800</v>
      </c>
      <c r="P19" s="299"/>
      <c r="Q19" s="299"/>
      <c r="R19" s="300"/>
      <c r="S19" s="299"/>
      <c r="T19" s="301"/>
      <c r="U19" s="293">
        <v>355083</v>
      </c>
      <c r="V19" s="294"/>
      <c r="W19" s="295"/>
      <c r="X19" s="296" t="s">
        <v>1136</v>
      </c>
      <c r="Y19" s="297"/>
      <c r="Z19" s="297"/>
      <c r="AA19" s="297"/>
      <c r="AB19" s="297"/>
      <c r="AC19" s="297"/>
      <c r="AD19" s="297"/>
      <c r="AE19" s="297"/>
      <c r="AF19" s="297"/>
      <c r="AG19" s="297"/>
      <c r="AH19" s="321"/>
      <c r="AI19" s="298">
        <v>320</v>
      </c>
      <c r="AJ19" s="299"/>
      <c r="AK19" s="299"/>
      <c r="AL19" s="300"/>
      <c r="AM19" s="299"/>
      <c r="AN19" s="301"/>
      <c r="AO19" s="293">
        <v>355065</v>
      </c>
      <c r="AP19" s="294"/>
      <c r="AQ19" s="295"/>
      <c r="AR19" s="296" t="s">
        <v>1137</v>
      </c>
      <c r="AS19" s="297"/>
      <c r="AT19" s="297"/>
      <c r="AU19" s="297"/>
      <c r="AV19" s="297"/>
      <c r="AW19" s="297"/>
      <c r="AX19" s="297"/>
      <c r="AY19" s="297"/>
      <c r="AZ19" s="297"/>
      <c r="BA19" s="297"/>
      <c r="BB19" s="321"/>
      <c r="BC19" s="298">
        <v>580</v>
      </c>
      <c r="BD19" s="299"/>
      <c r="BE19" s="299"/>
      <c r="BF19" s="300"/>
      <c r="BG19" s="299"/>
      <c r="BH19" s="301"/>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row>
    <row r="20" spans="1:100" ht="18" customHeight="1" x14ac:dyDescent="0.2">
      <c r="A20" s="293">
        <v>355007</v>
      </c>
      <c r="B20" s="294"/>
      <c r="C20" s="295"/>
      <c r="D20" s="296" t="s">
        <v>1138</v>
      </c>
      <c r="E20" s="297"/>
      <c r="F20" s="297"/>
      <c r="G20" s="297"/>
      <c r="H20" s="297"/>
      <c r="I20" s="297"/>
      <c r="J20" s="297"/>
      <c r="K20" s="297"/>
      <c r="L20" s="297"/>
      <c r="M20" s="297"/>
      <c r="N20" s="321"/>
      <c r="O20" s="298">
        <v>190</v>
      </c>
      <c r="P20" s="299"/>
      <c r="Q20" s="299"/>
      <c r="R20" s="300"/>
      <c r="S20" s="299"/>
      <c r="T20" s="301"/>
      <c r="U20" s="293">
        <v>355086</v>
      </c>
      <c r="V20" s="294"/>
      <c r="W20" s="295"/>
      <c r="X20" s="296" t="s">
        <v>2265</v>
      </c>
      <c r="Y20" s="297"/>
      <c r="Z20" s="297"/>
      <c r="AA20" s="297"/>
      <c r="AB20" s="297"/>
      <c r="AC20" s="297"/>
      <c r="AD20" s="297"/>
      <c r="AE20" s="297"/>
      <c r="AF20" s="297"/>
      <c r="AG20" s="297"/>
      <c r="AH20" s="321"/>
      <c r="AI20" s="298">
        <v>440</v>
      </c>
      <c r="AJ20" s="299"/>
      <c r="AK20" s="299"/>
      <c r="AL20" s="300"/>
      <c r="AM20" s="299"/>
      <c r="AN20" s="301"/>
      <c r="AO20" s="293">
        <v>355067</v>
      </c>
      <c r="AP20" s="294"/>
      <c r="AQ20" s="295"/>
      <c r="AR20" s="296" t="s">
        <v>1140</v>
      </c>
      <c r="AS20" s="297"/>
      <c r="AT20" s="297"/>
      <c r="AU20" s="297"/>
      <c r="AV20" s="297"/>
      <c r="AW20" s="297"/>
      <c r="AX20" s="297"/>
      <c r="AY20" s="297"/>
      <c r="AZ20" s="297"/>
      <c r="BA20" s="297"/>
      <c r="BB20" s="321"/>
      <c r="BC20" s="298">
        <v>640</v>
      </c>
      <c r="BD20" s="299"/>
      <c r="BE20" s="299"/>
      <c r="BF20" s="300"/>
      <c r="BG20" s="299"/>
      <c r="BH20" s="301"/>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row>
    <row r="21" spans="1:100" ht="18" customHeight="1" x14ac:dyDescent="0.2">
      <c r="A21" s="376" t="s">
        <v>1141</v>
      </c>
      <c r="B21" s="377"/>
      <c r="C21" s="377"/>
      <c r="D21" s="377"/>
      <c r="E21" s="377"/>
      <c r="F21" s="377"/>
      <c r="G21" s="377"/>
      <c r="H21" s="377"/>
      <c r="I21" s="377"/>
      <c r="J21" s="377"/>
      <c r="K21" s="377"/>
      <c r="L21" s="377"/>
      <c r="M21" s="377"/>
      <c r="N21" s="378"/>
      <c r="O21" s="356">
        <f>SUM(O14:O20)</f>
        <v>3170</v>
      </c>
      <c r="P21" s="357"/>
      <c r="Q21" s="358"/>
      <c r="R21" s="359" t="str">
        <f>IF(COUNTA(R14:R20)=0,"",SUMIF(R14:R20,"●",O14:O20)+SUM(R14:R20))</f>
        <v/>
      </c>
      <c r="S21" s="357"/>
      <c r="T21" s="358"/>
      <c r="U21" s="293">
        <v>355032</v>
      </c>
      <c r="V21" s="294"/>
      <c r="W21" s="295"/>
      <c r="X21" s="296" t="s">
        <v>1139</v>
      </c>
      <c r="Y21" s="297"/>
      <c r="Z21" s="297"/>
      <c r="AA21" s="297"/>
      <c r="AB21" s="297"/>
      <c r="AC21" s="297"/>
      <c r="AD21" s="297"/>
      <c r="AE21" s="297"/>
      <c r="AF21" s="297"/>
      <c r="AG21" s="297"/>
      <c r="AH21" s="321"/>
      <c r="AI21" s="298">
        <v>450</v>
      </c>
      <c r="AJ21" s="299"/>
      <c r="AK21" s="299"/>
      <c r="AL21" s="300"/>
      <c r="AM21" s="299"/>
      <c r="AN21" s="301"/>
      <c r="AO21" s="293">
        <v>355068</v>
      </c>
      <c r="AP21" s="294"/>
      <c r="AQ21" s="295"/>
      <c r="AR21" s="296" t="s">
        <v>1143</v>
      </c>
      <c r="AS21" s="297"/>
      <c r="AT21" s="297"/>
      <c r="AU21" s="297"/>
      <c r="AV21" s="297"/>
      <c r="AW21" s="297"/>
      <c r="AX21" s="297"/>
      <c r="AY21" s="297"/>
      <c r="AZ21" s="297"/>
      <c r="BA21" s="297"/>
      <c r="BB21" s="321"/>
      <c r="BC21" s="298">
        <v>430</v>
      </c>
      <c r="BD21" s="299"/>
      <c r="BE21" s="299"/>
      <c r="BF21" s="300"/>
      <c r="BG21" s="299"/>
      <c r="BH21" s="301"/>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row>
    <row r="22" spans="1:100" ht="18" customHeight="1" x14ac:dyDescent="0.2">
      <c r="A22" s="293">
        <v>355008</v>
      </c>
      <c r="B22" s="294"/>
      <c r="C22" s="295"/>
      <c r="D22" s="296" t="s">
        <v>1144</v>
      </c>
      <c r="E22" s="297"/>
      <c r="F22" s="297"/>
      <c r="G22" s="297"/>
      <c r="H22" s="297"/>
      <c r="I22" s="297"/>
      <c r="J22" s="297"/>
      <c r="K22" s="297"/>
      <c r="L22" s="297"/>
      <c r="M22" s="297"/>
      <c r="N22" s="321"/>
      <c r="O22" s="298">
        <v>740</v>
      </c>
      <c r="P22" s="299"/>
      <c r="Q22" s="299"/>
      <c r="R22" s="300"/>
      <c r="S22" s="299"/>
      <c r="T22" s="301"/>
      <c r="U22" s="293">
        <v>355033</v>
      </c>
      <c r="V22" s="294"/>
      <c r="W22" s="295"/>
      <c r="X22" s="296" t="s">
        <v>1142</v>
      </c>
      <c r="Y22" s="297"/>
      <c r="Z22" s="297"/>
      <c r="AA22" s="297"/>
      <c r="AB22" s="297"/>
      <c r="AC22" s="297"/>
      <c r="AD22" s="297"/>
      <c r="AE22" s="297"/>
      <c r="AF22" s="297"/>
      <c r="AG22" s="297"/>
      <c r="AH22" s="321"/>
      <c r="AI22" s="298">
        <v>500</v>
      </c>
      <c r="AJ22" s="299"/>
      <c r="AK22" s="299"/>
      <c r="AL22" s="300"/>
      <c r="AM22" s="299"/>
      <c r="AN22" s="301"/>
      <c r="AO22" s="293">
        <v>355069</v>
      </c>
      <c r="AP22" s="294"/>
      <c r="AQ22" s="295"/>
      <c r="AR22" s="296" t="s">
        <v>1146</v>
      </c>
      <c r="AS22" s="297"/>
      <c r="AT22" s="297"/>
      <c r="AU22" s="297"/>
      <c r="AV22" s="297"/>
      <c r="AW22" s="297"/>
      <c r="AX22" s="297"/>
      <c r="AY22" s="297"/>
      <c r="AZ22" s="297"/>
      <c r="BA22" s="297"/>
      <c r="BB22" s="321"/>
      <c r="BC22" s="298">
        <v>450</v>
      </c>
      <c r="BD22" s="299"/>
      <c r="BE22" s="299"/>
      <c r="BF22" s="300"/>
      <c r="BG22" s="299"/>
      <c r="BH22" s="301"/>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row>
    <row r="23" spans="1:100" ht="18" customHeight="1" x14ac:dyDescent="0.2">
      <c r="A23" s="293">
        <v>355009</v>
      </c>
      <c r="B23" s="294"/>
      <c r="C23" s="295"/>
      <c r="D23" s="296" t="s">
        <v>1147</v>
      </c>
      <c r="E23" s="297"/>
      <c r="F23" s="297"/>
      <c r="G23" s="297"/>
      <c r="H23" s="297"/>
      <c r="I23" s="297"/>
      <c r="J23" s="297"/>
      <c r="K23" s="297"/>
      <c r="L23" s="297"/>
      <c r="M23" s="297"/>
      <c r="N23" s="321"/>
      <c r="O23" s="298">
        <v>250</v>
      </c>
      <c r="P23" s="299"/>
      <c r="Q23" s="299"/>
      <c r="R23" s="300"/>
      <c r="S23" s="299"/>
      <c r="T23" s="301"/>
      <c r="U23" s="293">
        <v>355034</v>
      </c>
      <c r="V23" s="294"/>
      <c r="W23" s="295"/>
      <c r="X23" s="296" t="s">
        <v>1145</v>
      </c>
      <c r="Y23" s="297"/>
      <c r="Z23" s="297"/>
      <c r="AA23" s="297"/>
      <c r="AB23" s="297"/>
      <c r="AC23" s="297"/>
      <c r="AD23" s="297"/>
      <c r="AE23" s="297"/>
      <c r="AF23" s="297"/>
      <c r="AG23" s="297"/>
      <c r="AH23" s="321"/>
      <c r="AI23" s="298">
        <v>150</v>
      </c>
      <c r="AJ23" s="299"/>
      <c r="AK23" s="299"/>
      <c r="AL23" s="300"/>
      <c r="AM23" s="299"/>
      <c r="AN23" s="301"/>
      <c r="AO23" s="293">
        <v>355070</v>
      </c>
      <c r="AP23" s="294"/>
      <c r="AQ23" s="295"/>
      <c r="AR23" s="296" t="s">
        <v>1149</v>
      </c>
      <c r="AS23" s="297"/>
      <c r="AT23" s="297"/>
      <c r="AU23" s="297"/>
      <c r="AV23" s="297"/>
      <c r="AW23" s="297"/>
      <c r="AX23" s="297"/>
      <c r="AY23" s="297"/>
      <c r="AZ23" s="297"/>
      <c r="BA23" s="297"/>
      <c r="BB23" s="321"/>
      <c r="BC23" s="298">
        <v>460</v>
      </c>
      <c r="BD23" s="299"/>
      <c r="BE23" s="299"/>
      <c r="BF23" s="300"/>
      <c r="BG23" s="299"/>
      <c r="BH23" s="301"/>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row>
    <row r="24" spans="1:100" ht="18" customHeight="1" x14ac:dyDescent="0.2">
      <c r="A24" s="293">
        <v>355010</v>
      </c>
      <c r="B24" s="294"/>
      <c r="C24" s="295"/>
      <c r="D24" s="296" t="s">
        <v>1150</v>
      </c>
      <c r="E24" s="297"/>
      <c r="F24" s="297"/>
      <c r="G24" s="297"/>
      <c r="H24" s="297"/>
      <c r="I24" s="297"/>
      <c r="J24" s="297"/>
      <c r="K24" s="297"/>
      <c r="L24" s="297"/>
      <c r="M24" s="297"/>
      <c r="N24" s="321"/>
      <c r="O24" s="298">
        <v>400</v>
      </c>
      <c r="P24" s="299"/>
      <c r="Q24" s="299"/>
      <c r="R24" s="300"/>
      <c r="S24" s="299"/>
      <c r="T24" s="301"/>
      <c r="U24" s="293">
        <v>355035</v>
      </c>
      <c r="V24" s="294"/>
      <c r="W24" s="295"/>
      <c r="X24" s="296" t="s">
        <v>1148</v>
      </c>
      <c r="Y24" s="297"/>
      <c r="Z24" s="297"/>
      <c r="AA24" s="297"/>
      <c r="AB24" s="297"/>
      <c r="AC24" s="297"/>
      <c r="AD24" s="297"/>
      <c r="AE24" s="297"/>
      <c r="AF24" s="297"/>
      <c r="AG24" s="297"/>
      <c r="AH24" s="321"/>
      <c r="AI24" s="298">
        <v>590</v>
      </c>
      <c r="AJ24" s="299"/>
      <c r="AK24" s="299"/>
      <c r="AL24" s="300"/>
      <c r="AM24" s="299"/>
      <c r="AN24" s="301"/>
      <c r="AO24" s="376" t="s">
        <v>1152</v>
      </c>
      <c r="AP24" s="377"/>
      <c r="AQ24" s="377"/>
      <c r="AR24" s="377"/>
      <c r="AS24" s="377"/>
      <c r="AT24" s="377"/>
      <c r="AU24" s="377"/>
      <c r="AV24" s="377"/>
      <c r="AW24" s="377"/>
      <c r="AX24" s="377"/>
      <c r="AY24" s="377"/>
      <c r="AZ24" s="377"/>
      <c r="BA24" s="377"/>
      <c r="BB24" s="378"/>
      <c r="BC24" s="356">
        <f>SUM(BC14:BC23)</f>
        <v>4914</v>
      </c>
      <c r="BD24" s="357"/>
      <c r="BE24" s="358"/>
      <c r="BF24" s="359" t="str">
        <f>IF(COUNTA(BF14:BF23)=0,"",SUMIF(BF14:BF23,"●",BC14:BC23)+SUM(BF14:BF23))</f>
        <v/>
      </c>
      <c r="BG24" s="357"/>
      <c r="BH24" s="35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row>
    <row r="25" spans="1:100" ht="18" customHeight="1" x14ac:dyDescent="0.2">
      <c r="A25" s="293">
        <v>355011</v>
      </c>
      <c r="B25" s="294"/>
      <c r="C25" s="295"/>
      <c r="D25" s="296" t="s">
        <v>1153</v>
      </c>
      <c r="E25" s="297"/>
      <c r="F25" s="297"/>
      <c r="G25" s="297"/>
      <c r="H25" s="297"/>
      <c r="I25" s="297"/>
      <c r="J25" s="297"/>
      <c r="K25" s="297"/>
      <c r="L25" s="297"/>
      <c r="M25" s="297"/>
      <c r="N25" s="321"/>
      <c r="O25" s="298">
        <v>410</v>
      </c>
      <c r="P25" s="299"/>
      <c r="Q25" s="299"/>
      <c r="R25" s="300"/>
      <c r="S25" s="299"/>
      <c r="T25" s="301"/>
      <c r="U25" s="293">
        <v>355085</v>
      </c>
      <c r="V25" s="294"/>
      <c r="W25" s="295"/>
      <c r="X25" s="296" t="s">
        <v>1151</v>
      </c>
      <c r="Y25" s="297"/>
      <c r="Z25" s="297"/>
      <c r="AA25" s="297"/>
      <c r="AB25" s="297"/>
      <c r="AC25" s="297"/>
      <c r="AD25" s="297"/>
      <c r="AE25" s="297"/>
      <c r="AF25" s="297"/>
      <c r="AG25" s="297"/>
      <c r="AH25" s="321"/>
      <c r="AI25" s="298">
        <v>300</v>
      </c>
      <c r="AJ25" s="299"/>
      <c r="AK25" s="299"/>
      <c r="AL25" s="300"/>
      <c r="AM25" s="299"/>
      <c r="AN25" s="301"/>
      <c r="AO25" s="293">
        <v>355071</v>
      </c>
      <c r="AP25" s="294"/>
      <c r="AQ25" s="295"/>
      <c r="AR25" s="296" t="s">
        <v>1155</v>
      </c>
      <c r="AS25" s="297"/>
      <c r="AT25" s="297"/>
      <c r="AU25" s="297"/>
      <c r="AV25" s="297"/>
      <c r="AW25" s="297"/>
      <c r="AX25" s="297"/>
      <c r="AY25" s="297"/>
      <c r="AZ25" s="297"/>
      <c r="BA25" s="297"/>
      <c r="BB25" s="321"/>
      <c r="BC25" s="298">
        <v>470</v>
      </c>
      <c r="BD25" s="299"/>
      <c r="BE25" s="299"/>
      <c r="BF25" s="300"/>
      <c r="BG25" s="299"/>
      <c r="BH25" s="301"/>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row>
    <row r="26" spans="1:100" ht="18" customHeight="1" x14ac:dyDescent="0.2">
      <c r="A26" s="293">
        <v>355012</v>
      </c>
      <c r="B26" s="294"/>
      <c r="C26" s="295"/>
      <c r="D26" s="296" t="s">
        <v>1156</v>
      </c>
      <c r="E26" s="297"/>
      <c r="F26" s="297"/>
      <c r="G26" s="297"/>
      <c r="H26" s="297"/>
      <c r="I26" s="297"/>
      <c r="J26" s="297"/>
      <c r="K26" s="297"/>
      <c r="L26" s="297"/>
      <c r="M26" s="297"/>
      <c r="N26" s="321"/>
      <c r="O26" s="298">
        <v>400</v>
      </c>
      <c r="P26" s="299"/>
      <c r="Q26" s="299"/>
      <c r="R26" s="300"/>
      <c r="S26" s="299"/>
      <c r="T26" s="301"/>
      <c r="U26" s="293">
        <v>355036</v>
      </c>
      <c r="V26" s="294"/>
      <c r="W26" s="295"/>
      <c r="X26" s="296" t="s">
        <v>1154</v>
      </c>
      <c r="Y26" s="297"/>
      <c r="Z26" s="297"/>
      <c r="AA26" s="297"/>
      <c r="AB26" s="297"/>
      <c r="AC26" s="297"/>
      <c r="AD26" s="297"/>
      <c r="AE26" s="297"/>
      <c r="AF26" s="297"/>
      <c r="AG26" s="297"/>
      <c r="AH26" s="321"/>
      <c r="AI26" s="298">
        <v>300</v>
      </c>
      <c r="AJ26" s="299"/>
      <c r="AK26" s="299"/>
      <c r="AL26" s="300"/>
      <c r="AM26" s="299"/>
      <c r="AN26" s="301"/>
      <c r="AO26" s="293">
        <v>355073</v>
      </c>
      <c r="AP26" s="294"/>
      <c r="AQ26" s="295"/>
      <c r="AR26" s="296" t="s">
        <v>1158</v>
      </c>
      <c r="AS26" s="297"/>
      <c r="AT26" s="297"/>
      <c r="AU26" s="297"/>
      <c r="AV26" s="297"/>
      <c r="AW26" s="297"/>
      <c r="AX26" s="297"/>
      <c r="AY26" s="297"/>
      <c r="AZ26" s="297"/>
      <c r="BA26" s="297"/>
      <c r="BB26" s="321"/>
      <c r="BC26" s="298">
        <v>380</v>
      </c>
      <c r="BD26" s="299"/>
      <c r="BE26" s="299"/>
      <c r="BF26" s="300"/>
      <c r="BG26" s="299"/>
      <c r="BH26" s="301"/>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row>
    <row r="27" spans="1:100" ht="18" customHeight="1" x14ac:dyDescent="0.2">
      <c r="A27" s="293">
        <v>355013</v>
      </c>
      <c r="B27" s="294"/>
      <c r="C27" s="295"/>
      <c r="D27" s="296" t="s">
        <v>1159</v>
      </c>
      <c r="E27" s="297"/>
      <c r="F27" s="297"/>
      <c r="G27" s="297"/>
      <c r="H27" s="297"/>
      <c r="I27" s="297"/>
      <c r="J27" s="297"/>
      <c r="K27" s="297"/>
      <c r="L27" s="297"/>
      <c r="M27" s="297"/>
      <c r="N27" s="321"/>
      <c r="O27" s="298">
        <v>290</v>
      </c>
      <c r="P27" s="299"/>
      <c r="Q27" s="299"/>
      <c r="R27" s="300"/>
      <c r="S27" s="299"/>
      <c r="T27" s="301"/>
      <c r="U27" s="293">
        <v>355084</v>
      </c>
      <c r="V27" s="294"/>
      <c r="W27" s="295"/>
      <c r="X27" s="296" t="s">
        <v>1157</v>
      </c>
      <c r="Y27" s="297"/>
      <c r="Z27" s="297"/>
      <c r="AA27" s="297"/>
      <c r="AB27" s="297"/>
      <c r="AC27" s="297"/>
      <c r="AD27" s="297"/>
      <c r="AE27" s="297"/>
      <c r="AF27" s="297"/>
      <c r="AG27" s="297"/>
      <c r="AH27" s="321"/>
      <c r="AI27" s="298">
        <v>280</v>
      </c>
      <c r="AJ27" s="299"/>
      <c r="AK27" s="299"/>
      <c r="AL27" s="300"/>
      <c r="AM27" s="299"/>
      <c r="AN27" s="301"/>
      <c r="AO27" s="293">
        <v>355075</v>
      </c>
      <c r="AP27" s="294"/>
      <c r="AQ27" s="295"/>
      <c r="AR27" s="296" t="s">
        <v>1163</v>
      </c>
      <c r="AS27" s="297"/>
      <c r="AT27" s="297"/>
      <c r="AU27" s="297"/>
      <c r="AV27" s="297"/>
      <c r="AW27" s="297"/>
      <c r="AX27" s="297"/>
      <c r="AY27" s="297"/>
      <c r="AZ27" s="297"/>
      <c r="BA27" s="297"/>
      <c r="BB27" s="321"/>
      <c r="BC27" s="298">
        <v>220</v>
      </c>
      <c r="BD27" s="299"/>
      <c r="BE27" s="299"/>
      <c r="BF27" s="300"/>
      <c r="BG27" s="299"/>
      <c r="BH27" s="301"/>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row>
    <row r="28" spans="1:100" ht="18" customHeight="1" x14ac:dyDescent="0.2">
      <c r="A28" s="376" t="s">
        <v>1161</v>
      </c>
      <c r="B28" s="377"/>
      <c r="C28" s="377"/>
      <c r="D28" s="377"/>
      <c r="E28" s="377"/>
      <c r="F28" s="377"/>
      <c r="G28" s="377"/>
      <c r="H28" s="377"/>
      <c r="I28" s="377"/>
      <c r="J28" s="377"/>
      <c r="K28" s="377"/>
      <c r="L28" s="377"/>
      <c r="M28" s="377"/>
      <c r="N28" s="378"/>
      <c r="O28" s="356">
        <f>SUM(O22:O27)</f>
        <v>2490</v>
      </c>
      <c r="P28" s="357"/>
      <c r="Q28" s="358"/>
      <c r="R28" s="359" t="str">
        <f>IF(COUNTA(R22:R27)=0,"",SUMIF(R22:R27,"●",O22:O27)+SUM(R22:R27))</f>
        <v/>
      </c>
      <c r="S28" s="357"/>
      <c r="T28" s="358"/>
      <c r="U28" s="376" t="s">
        <v>1160</v>
      </c>
      <c r="V28" s="377"/>
      <c r="W28" s="377"/>
      <c r="X28" s="377"/>
      <c r="Y28" s="377"/>
      <c r="Z28" s="377"/>
      <c r="AA28" s="377"/>
      <c r="AB28" s="377"/>
      <c r="AC28" s="377"/>
      <c r="AD28" s="377"/>
      <c r="AE28" s="377"/>
      <c r="AF28" s="377"/>
      <c r="AG28" s="377"/>
      <c r="AH28" s="378"/>
      <c r="AI28" s="356">
        <f>SUM(AI14:AI27)</f>
        <v>5787</v>
      </c>
      <c r="AJ28" s="357"/>
      <c r="AK28" s="358"/>
      <c r="AL28" s="359" t="str">
        <f>IF(COUNTA(AL14:AL27)=0,"",SUMIF(AL14:AL27,"●",AI14:AI27)+SUM(AL14:AL27))</f>
        <v/>
      </c>
      <c r="AM28" s="357"/>
      <c r="AN28" s="358"/>
      <c r="AO28" s="293">
        <v>355077</v>
      </c>
      <c r="AP28" s="294"/>
      <c r="AQ28" s="295"/>
      <c r="AR28" s="296" t="s">
        <v>1168</v>
      </c>
      <c r="AS28" s="297"/>
      <c r="AT28" s="297"/>
      <c r="AU28" s="297"/>
      <c r="AV28" s="297"/>
      <c r="AW28" s="297"/>
      <c r="AX28" s="297"/>
      <c r="AY28" s="297"/>
      <c r="AZ28" s="297"/>
      <c r="BA28" s="297"/>
      <c r="BB28" s="321"/>
      <c r="BC28" s="298">
        <v>460</v>
      </c>
      <c r="BD28" s="299"/>
      <c r="BE28" s="299"/>
      <c r="BF28" s="300"/>
      <c r="BG28" s="299"/>
      <c r="BH28" s="301"/>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row>
    <row r="29" spans="1:100" ht="18" customHeight="1" x14ac:dyDescent="0.2">
      <c r="A29" s="293">
        <v>355014</v>
      </c>
      <c r="B29" s="294"/>
      <c r="C29" s="295"/>
      <c r="D29" s="296" t="s">
        <v>1164</v>
      </c>
      <c r="E29" s="297"/>
      <c r="F29" s="297"/>
      <c r="G29" s="297"/>
      <c r="H29" s="297"/>
      <c r="I29" s="297"/>
      <c r="J29" s="297"/>
      <c r="K29" s="297"/>
      <c r="L29" s="297"/>
      <c r="M29" s="297"/>
      <c r="N29" s="321"/>
      <c r="O29" s="298">
        <v>1000</v>
      </c>
      <c r="P29" s="299"/>
      <c r="Q29" s="299"/>
      <c r="R29" s="300"/>
      <c r="S29" s="299"/>
      <c r="T29" s="301"/>
      <c r="U29" s="293">
        <v>355037</v>
      </c>
      <c r="V29" s="294"/>
      <c r="W29" s="295"/>
      <c r="X29" s="296" t="s">
        <v>1162</v>
      </c>
      <c r="Y29" s="297"/>
      <c r="Z29" s="297"/>
      <c r="AA29" s="297"/>
      <c r="AB29" s="297"/>
      <c r="AC29" s="297"/>
      <c r="AD29" s="297"/>
      <c r="AE29" s="297"/>
      <c r="AF29" s="297"/>
      <c r="AG29" s="297"/>
      <c r="AH29" s="321"/>
      <c r="AI29" s="298">
        <v>500</v>
      </c>
      <c r="AJ29" s="299"/>
      <c r="AK29" s="299"/>
      <c r="AL29" s="300"/>
      <c r="AM29" s="299"/>
      <c r="AN29" s="301"/>
      <c r="AO29" s="376" t="s">
        <v>1173</v>
      </c>
      <c r="AP29" s="377"/>
      <c r="AQ29" s="377"/>
      <c r="AR29" s="377"/>
      <c r="AS29" s="377"/>
      <c r="AT29" s="377"/>
      <c r="AU29" s="377"/>
      <c r="AV29" s="377"/>
      <c r="AW29" s="377"/>
      <c r="AX29" s="377"/>
      <c r="AY29" s="377"/>
      <c r="AZ29" s="377"/>
      <c r="BA29" s="377"/>
      <c r="BB29" s="378"/>
      <c r="BC29" s="356">
        <f>SUM(BC25:BC28)</f>
        <v>1530</v>
      </c>
      <c r="BD29" s="357"/>
      <c r="BE29" s="358"/>
      <c r="BF29" s="359" t="str">
        <f>IF(COUNTA(BF25:BF28)=0,"",SUMIF(BF25:BF28,"●",BC25:BC28)+SUM(BF25:BF28))</f>
        <v/>
      </c>
      <c r="BG29" s="357"/>
      <c r="BH29" s="35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row>
    <row r="30" spans="1:100" ht="18" customHeight="1" x14ac:dyDescent="0.2">
      <c r="A30" s="293">
        <v>355015</v>
      </c>
      <c r="B30" s="294"/>
      <c r="C30" s="295"/>
      <c r="D30" s="296" t="s">
        <v>1166</v>
      </c>
      <c r="E30" s="297"/>
      <c r="F30" s="297"/>
      <c r="G30" s="297"/>
      <c r="H30" s="297"/>
      <c r="I30" s="297"/>
      <c r="J30" s="297"/>
      <c r="K30" s="297"/>
      <c r="L30" s="297"/>
      <c r="M30" s="297"/>
      <c r="N30" s="321"/>
      <c r="O30" s="298">
        <v>500</v>
      </c>
      <c r="P30" s="299"/>
      <c r="Q30" s="299"/>
      <c r="R30" s="300"/>
      <c r="S30" s="299"/>
      <c r="T30" s="301"/>
      <c r="U30" s="293">
        <v>355038</v>
      </c>
      <c r="V30" s="294"/>
      <c r="W30" s="295"/>
      <c r="X30" s="296" t="s">
        <v>1165</v>
      </c>
      <c r="Y30" s="297"/>
      <c r="Z30" s="297"/>
      <c r="AA30" s="297"/>
      <c r="AB30" s="297"/>
      <c r="AC30" s="297"/>
      <c r="AD30" s="297"/>
      <c r="AE30" s="297"/>
      <c r="AF30" s="297"/>
      <c r="AG30" s="297"/>
      <c r="AH30" s="321"/>
      <c r="AI30" s="298">
        <v>300</v>
      </c>
      <c r="AJ30" s="299"/>
      <c r="AK30" s="299"/>
      <c r="AL30" s="300"/>
      <c r="AM30" s="299"/>
      <c r="AN30" s="301"/>
      <c r="AO30" s="293">
        <v>355087</v>
      </c>
      <c r="AP30" s="294"/>
      <c r="AQ30" s="295"/>
      <c r="AR30" s="296" t="s">
        <v>2274</v>
      </c>
      <c r="AS30" s="297"/>
      <c r="AT30" s="297"/>
      <c r="AU30" s="297"/>
      <c r="AV30" s="297"/>
      <c r="AW30" s="297"/>
      <c r="AX30" s="297"/>
      <c r="AY30" s="297"/>
      <c r="AZ30" s="297"/>
      <c r="BA30" s="297"/>
      <c r="BB30" s="321"/>
      <c r="BC30" s="298">
        <v>300</v>
      </c>
      <c r="BD30" s="299"/>
      <c r="BE30" s="299"/>
      <c r="BF30" s="300"/>
      <c r="BG30" s="299"/>
      <c r="BH30" s="301"/>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row>
    <row r="31" spans="1:100" ht="18" customHeight="1" x14ac:dyDescent="0.2">
      <c r="A31" s="293">
        <v>355016</v>
      </c>
      <c r="B31" s="294"/>
      <c r="C31" s="295"/>
      <c r="D31" s="296" t="s">
        <v>1169</v>
      </c>
      <c r="E31" s="297"/>
      <c r="F31" s="297"/>
      <c r="G31" s="297"/>
      <c r="H31" s="297"/>
      <c r="I31" s="297"/>
      <c r="J31" s="297"/>
      <c r="K31" s="297"/>
      <c r="L31" s="297"/>
      <c r="M31" s="297"/>
      <c r="N31" s="321"/>
      <c r="O31" s="298">
        <v>300</v>
      </c>
      <c r="P31" s="299"/>
      <c r="Q31" s="299"/>
      <c r="R31" s="300"/>
      <c r="S31" s="299"/>
      <c r="T31" s="301"/>
      <c r="U31" s="293">
        <v>355039</v>
      </c>
      <c r="V31" s="294"/>
      <c r="W31" s="295"/>
      <c r="X31" s="296" t="s">
        <v>1167</v>
      </c>
      <c r="Y31" s="297"/>
      <c r="Z31" s="297"/>
      <c r="AA31" s="297"/>
      <c r="AB31" s="297"/>
      <c r="AC31" s="297"/>
      <c r="AD31" s="297"/>
      <c r="AE31" s="297"/>
      <c r="AF31" s="297"/>
      <c r="AG31" s="297"/>
      <c r="AH31" s="321"/>
      <c r="AI31" s="298">
        <v>455</v>
      </c>
      <c r="AJ31" s="299"/>
      <c r="AK31" s="299"/>
      <c r="AL31" s="300"/>
      <c r="AM31" s="299"/>
      <c r="AN31" s="301"/>
      <c r="AO31" s="293">
        <v>355080</v>
      </c>
      <c r="AP31" s="294"/>
      <c r="AQ31" s="295"/>
      <c r="AR31" s="296" t="s">
        <v>2275</v>
      </c>
      <c r="AS31" s="297"/>
      <c r="AT31" s="297"/>
      <c r="AU31" s="297"/>
      <c r="AV31" s="297"/>
      <c r="AW31" s="297"/>
      <c r="AX31" s="297"/>
      <c r="AY31" s="297"/>
      <c r="AZ31" s="297"/>
      <c r="BA31" s="297"/>
      <c r="BB31" s="321"/>
      <c r="BC31" s="298">
        <v>395</v>
      </c>
      <c r="BD31" s="299"/>
      <c r="BE31" s="299"/>
      <c r="BF31" s="300"/>
      <c r="BG31" s="299"/>
      <c r="BH31" s="301"/>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row>
    <row r="32" spans="1:100" ht="18" customHeight="1" x14ac:dyDescent="0.2">
      <c r="A32" s="293">
        <v>355017</v>
      </c>
      <c r="B32" s="294"/>
      <c r="C32" s="295"/>
      <c r="D32" s="296" t="s">
        <v>1171</v>
      </c>
      <c r="E32" s="297"/>
      <c r="F32" s="297"/>
      <c r="G32" s="297"/>
      <c r="H32" s="297"/>
      <c r="I32" s="297"/>
      <c r="J32" s="297"/>
      <c r="K32" s="297"/>
      <c r="L32" s="297"/>
      <c r="M32" s="297"/>
      <c r="N32" s="321"/>
      <c r="O32" s="298">
        <v>520</v>
      </c>
      <c r="P32" s="299"/>
      <c r="Q32" s="299"/>
      <c r="R32" s="300"/>
      <c r="S32" s="299"/>
      <c r="T32" s="301"/>
      <c r="U32" s="293">
        <v>355040</v>
      </c>
      <c r="V32" s="294"/>
      <c r="W32" s="295"/>
      <c r="X32" s="296" t="s">
        <v>1170</v>
      </c>
      <c r="Y32" s="297"/>
      <c r="Z32" s="297"/>
      <c r="AA32" s="297"/>
      <c r="AB32" s="297"/>
      <c r="AC32" s="297"/>
      <c r="AD32" s="297"/>
      <c r="AE32" s="297"/>
      <c r="AF32" s="297"/>
      <c r="AG32" s="297"/>
      <c r="AH32" s="321"/>
      <c r="AI32" s="298">
        <v>640</v>
      </c>
      <c r="AJ32" s="299"/>
      <c r="AK32" s="299"/>
      <c r="AL32" s="300"/>
      <c r="AM32" s="299"/>
      <c r="AN32" s="301"/>
      <c r="AO32" s="293">
        <v>355082</v>
      </c>
      <c r="AP32" s="294"/>
      <c r="AQ32" s="295"/>
      <c r="AR32" s="296" t="s">
        <v>1180</v>
      </c>
      <c r="AS32" s="297"/>
      <c r="AT32" s="297"/>
      <c r="AU32" s="297"/>
      <c r="AV32" s="297"/>
      <c r="AW32" s="297"/>
      <c r="AX32" s="297"/>
      <c r="AY32" s="297"/>
      <c r="AZ32" s="297"/>
      <c r="BA32" s="297"/>
      <c r="BB32" s="321"/>
      <c r="BC32" s="298">
        <v>350</v>
      </c>
      <c r="BD32" s="299"/>
      <c r="BE32" s="299"/>
      <c r="BF32" s="300"/>
      <c r="BG32" s="299"/>
      <c r="BH32" s="301"/>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row>
    <row r="33" spans="1:100" ht="18" customHeight="1" thickBot="1" x14ac:dyDescent="0.25">
      <c r="A33" s="293">
        <v>355018</v>
      </c>
      <c r="B33" s="294"/>
      <c r="C33" s="295"/>
      <c r="D33" s="296" t="s">
        <v>1174</v>
      </c>
      <c r="E33" s="297"/>
      <c r="F33" s="297"/>
      <c r="G33" s="297"/>
      <c r="H33" s="297"/>
      <c r="I33" s="297"/>
      <c r="J33" s="297"/>
      <c r="K33" s="297"/>
      <c r="L33" s="297"/>
      <c r="M33" s="297"/>
      <c r="N33" s="321"/>
      <c r="O33" s="298">
        <v>800</v>
      </c>
      <c r="P33" s="299"/>
      <c r="Q33" s="299"/>
      <c r="R33" s="300"/>
      <c r="S33" s="299"/>
      <c r="T33" s="301"/>
      <c r="U33" s="293">
        <v>355041</v>
      </c>
      <c r="V33" s="294"/>
      <c r="W33" s="295"/>
      <c r="X33" s="296" t="s">
        <v>1172</v>
      </c>
      <c r="Y33" s="297"/>
      <c r="Z33" s="297"/>
      <c r="AA33" s="297"/>
      <c r="AB33" s="297"/>
      <c r="AC33" s="297"/>
      <c r="AD33" s="297"/>
      <c r="AE33" s="297"/>
      <c r="AF33" s="297"/>
      <c r="AG33" s="297"/>
      <c r="AH33" s="321"/>
      <c r="AI33" s="298">
        <v>530</v>
      </c>
      <c r="AJ33" s="299"/>
      <c r="AK33" s="299"/>
      <c r="AL33" s="300"/>
      <c r="AM33" s="299"/>
      <c r="AN33" s="301"/>
      <c r="AO33" s="278" t="s">
        <v>2276</v>
      </c>
      <c r="AP33" s="279"/>
      <c r="AQ33" s="279"/>
      <c r="AR33" s="279"/>
      <c r="AS33" s="279"/>
      <c r="AT33" s="279"/>
      <c r="AU33" s="279"/>
      <c r="AV33" s="279"/>
      <c r="AW33" s="279"/>
      <c r="AX33" s="279"/>
      <c r="AY33" s="279"/>
      <c r="AZ33" s="279"/>
      <c r="BA33" s="279"/>
      <c r="BB33" s="320"/>
      <c r="BC33" s="280">
        <f>SUM(BC30:BC32)</f>
        <v>1045</v>
      </c>
      <c r="BD33" s="281"/>
      <c r="BE33" s="282"/>
      <c r="BF33" s="571" t="str">
        <f>IF(COUNTA(BF30:BF32)=0,"",SUMIF(BF30:BF32,"●",BC30:BC32)+SUM(BF30:BF32))</f>
        <v/>
      </c>
      <c r="BG33" s="572"/>
      <c r="BH33" s="573"/>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row>
    <row r="34" spans="1:100" ht="18" customHeight="1" x14ac:dyDescent="0.2">
      <c r="A34" s="293">
        <v>355019</v>
      </c>
      <c r="B34" s="294"/>
      <c r="C34" s="295"/>
      <c r="D34" s="296" t="s">
        <v>1176</v>
      </c>
      <c r="E34" s="297"/>
      <c r="F34" s="297"/>
      <c r="G34" s="297"/>
      <c r="H34" s="297"/>
      <c r="I34" s="297"/>
      <c r="J34" s="297"/>
      <c r="K34" s="297"/>
      <c r="L34" s="297"/>
      <c r="M34" s="297"/>
      <c r="N34" s="321"/>
      <c r="O34" s="298">
        <v>450</v>
      </c>
      <c r="P34" s="299"/>
      <c r="Q34" s="299"/>
      <c r="R34" s="300"/>
      <c r="S34" s="299"/>
      <c r="T34" s="301"/>
      <c r="U34" s="293">
        <v>355042</v>
      </c>
      <c r="V34" s="294"/>
      <c r="W34" s="295"/>
      <c r="X34" s="296" t="s">
        <v>1175</v>
      </c>
      <c r="Y34" s="297"/>
      <c r="Z34" s="297"/>
      <c r="AA34" s="297"/>
      <c r="AB34" s="297"/>
      <c r="AC34" s="297"/>
      <c r="AD34" s="297"/>
      <c r="AE34" s="297"/>
      <c r="AF34" s="297"/>
      <c r="AG34" s="297"/>
      <c r="AH34" s="321"/>
      <c r="AI34" s="298">
        <v>710</v>
      </c>
      <c r="AJ34" s="299"/>
      <c r="AK34" s="299"/>
      <c r="AL34" s="300"/>
      <c r="AM34" s="299"/>
      <c r="AN34" s="301"/>
      <c r="AO34" s="569" t="s">
        <v>67</v>
      </c>
      <c r="AP34" s="569"/>
      <c r="AQ34" s="569"/>
      <c r="AR34" s="569"/>
      <c r="AS34" s="569"/>
      <c r="AT34" s="569"/>
      <c r="AU34" s="569"/>
      <c r="AV34" s="366">
        <f>O21+O28+O35+O41+AI28+AI38+AI46+AI54+BC24+BC29+BC33</f>
        <v>35296</v>
      </c>
      <c r="AW34" s="404"/>
      <c r="AX34" s="404"/>
      <c r="AY34" s="404"/>
      <c r="AZ34" s="404"/>
      <c r="BA34" s="404"/>
      <c r="BB34" s="405"/>
      <c r="BC34" s="369"/>
      <c r="BD34" s="370"/>
      <c r="BE34" s="370"/>
      <c r="BF34" s="370"/>
      <c r="BG34" s="370"/>
      <c r="BH34" s="371"/>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row>
    <row r="35" spans="1:100" ht="18" customHeight="1" x14ac:dyDescent="0.2">
      <c r="A35" s="388" t="s">
        <v>1178</v>
      </c>
      <c r="B35" s="389"/>
      <c r="C35" s="389"/>
      <c r="D35" s="389"/>
      <c r="E35" s="389"/>
      <c r="F35" s="389"/>
      <c r="G35" s="389"/>
      <c r="H35" s="389"/>
      <c r="I35" s="389"/>
      <c r="J35" s="389"/>
      <c r="K35" s="389"/>
      <c r="L35" s="389"/>
      <c r="M35" s="389"/>
      <c r="N35" s="390"/>
      <c r="O35" s="391">
        <f>SUM(O29:O34)</f>
        <v>3570</v>
      </c>
      <c r="P35" s="392"/>
      <c r="Q35" s="393"/>
      <c r="R35" s="394" t="str">
        <f>IF(COUNTA(R29:R34)=0,"",SUMIF(R29:R34,"●",O29:O34)+SUM(R29:R34))</f>
        <v/>
      </c>
      <c r="S35" s="392"/>
      <c r="T35" s="393"/>
      <c r="U35" s="293">
        <v>355043</v>
      </c>
      <c r="V35" s="294"/>
      <c r="W35" s="295"/>
      <c r="X35" s="296" t="s">
        <v>1177</v>
      </c>
      <c r="Y35" s="297"/>
      <c r="Z35" s="297"/>
      <c r="AA35" s="297"/>
      <c r="AB35" s="297"/>
      <c r="AC35" s="297"/>
      <c r="AD35" s="297"/>
      <c r="AE35" s="297"/>
      <c r="AF35" s="297"/>
      <c r="AG35" s="297"/>
      <c r="AH35" s="321"/>
      <c r="AI35" s="298">
        <v>340</v>
      </c>
      <c r="AJ35" s="299"/>
      <c r="AK35" s="299"/>
      <c r="AL35" s="300"/>
      <c r="AM35" s="299"/>
      <c r="AN35" s="301"/>
      <c r="AO35" s="569"/>
      <c r="AP35" s="569"/>
      <c r="AQ35" s="569"/>
      <c r="AR35" s="569"/>
      <c r="AS35" s="569"/>
      <c r="AT35" s="569"/>
      <c r="AU35" s="569"/>
      <c r="AV35" s="406"/>
      <c r="AW35" s="407"/>
      <c r="AX35" s="407"/>
      <c r="AY35" s="407"/>
      <c r="AZ35" s="407"/>
      <c r="BA35" s="407"/>
      <c r="BB35" s="408"/>
      <c r="BC35" s="369"/>
      <c r="BD35" s="370"/>
      <c r="BE35" s="370"/>
      <c r="BF35" s="370"/>
      <c r="BG35" s="370"/>
      <c r="BH35" s="371"/>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row>
    <row r="36" spans="1:100" ht="18" customHeight="1" thickBot="1" x14ac:dyDescent="0.25">
      <c r="A36" s="293">
        <v>355020</v>
      </c>
      <c r="B36" s="294"/>
      <c r="C36" s="295"/>
      <c r="D36" s="296" t="s">
        <v>1181</v>
      </c>
      <c r="E36" s="297"/>
      <c r="F36" s="297"/>
      <c r="G36" s="297"/>
      <c r="H36" s="297"/>
      <c r="I36" s="297"/>
      <c r="J36" s="297"/>
      <c r="K36" s="297"/>
      <c r="L36" s="297"/>
      <c r="M36" s="297"/>
      <c r="N36" s="321"/>
      <c r="O36" s="298">
        <v>670</v>
      </c>
      <c r="P36" s="299"/>
      <c r="Q36" s="299"/>
      <c r="R36" s="300"/>
      <c r="S36" s="299"/>
      <c r="T36" s="301"/>
      <c r="U36" s="293">
        <v>355044</v>
      </c>
      <c r="V36" s="294"/>
      <c r="W36" s="295"/>
      <c r="X36" s="296" t="s">
        <v>1179</v>
      </c>
      <c r="Y36" s="297"/>
      <c r="Z36" s="297"/>
      <c r="AA36" s="297"/>
      <c r="AB36" s="297"/>
      <c r="AC36" s="297"/>
      <c r="AD36" s="297"/>
      <c r="AE36" s="297"/>
      <c r="AF36" s="297"/>
      <c r="AG36" s="297"/>
      <c r="AH36" s="321"/>
      <c r="AI36" s="298">
        <v>150</v>
      </c>
      <c r="AJ36" s="299"/>
      <c r="AK36" s="299"/>
      <c r="AL36" s="300"/>
      <c r="AM36" s="299"/>
      <c r="AN36" s="301"/>
      <c r="AO36" s="570"/>
      <c r="AP36" s="570"/>
      <c r="AQ36" s="570"/>
      <c r="AR36" s="570"/>
      <c r="AS36" s="570"/>
      <c r="AT36" s="570"/>
      <c r="AU36" s="570"/>
      <c r="AV36" s="409"/>
      <c r="AW36" s="410"/>
      <c r="AX36" s="410"/>
      <c r="AY36" s="410"/>
      <c r="AZ36" s="410"/>
      <c r="BA36" s="410"/>
      <c r="BB36" s="411"/>
      <c r="BC36" s="372"/>
      <c r="BD36" s="373"/>
      <c r="BE36" s="373"/>
      <c r="BF36" s="373"/>
      <c r="BG36" s="373"/>
      <c r="BH36" s="374"/>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row>
    <row r="37" spans="1:100" ht="18" customHeight="1" x14ac:dyDescent="0.2">
      <c r="A37" s="293">
        <v>355021</v>
      </c>
      <c r="B37" s="294"/>
      <c r="C37" s="295"/>
      <c r="D37" s="296" t="s">
        <v>1183</v>
      </c>
      <c r="E37" s="297"/>
      <c r="F37" s="297"/>
      <c r="G37" s="297"/>
      <c r="H37" s="297"/>
      <c r="I37" s="297"/>
      <c r="J37" s="297"/>
      <c r="K37" s="297"/>
      <c r="L37" s="297"/>
      <c r="M37" s="297"/>
      <c r="N37" s="321"/>
      <c r="O37" s="298">
        <v>450</v>
      </c>
      <c r="P37" s="299"/>
      <c r="Q37" s="299"/>
      <c r="R37" s="300"/>
      <c r="S37" s="299"/>
      <c r="T37" s="301"/>
      <c r="U37" s="293">
        <v>355045</v>
      </c>
      <c r="V37" s="294"/>
      <c r="W37" s="295"/>
      <c r="X37" s="296" t="s">
        <v>1182</v>
      </c>
      <c r="Y37" s="297"/>
      <c r="Z37" s="297"/>
      <c r="AA37" s="297"/>
      <c r="AB37" s="297"/>
      <c r="AC37" s="297"/>
      <c r="AD37" s="297"/>
      <c r="AE37" s="297"/>
      <c r="AF37" s="297"/>
      <c r="AG37" s="297"/>
      <c r="AH37" s="321"/>
      <c r="AI37" s="298">
        <v>320</v>
      </c>
      <c r="AJ37" s="299"/>
      <c r="AK37" s="299"/>
      <c r="AL37" s="300"/>
      <c r="AM37" s="299"/>
      <c r="AN37" s="301"/>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row>
    <row r="38" spans="1:100" ht="18" customHeight="1" x14ac:dyDescent="0.2">
      <c r="A38" s="293">
        <v>355022</v>
      </c>
      <c r="B38" s="294"/>
      <c r="C38" s="295"/>
      <c r="D38" s="296" t="s">
        <v>1185</v>
      </c>
      <c r="E38" s="297"/>
      <c r="F38" s="297"/>
      <c r="G38" s="297"/>
      <c r="H38" s="297"/>
      <c r="I38" s="297"/>
      <c r="J38" s="297"/>
      <c r="K38" s="297"/>
      <c r="L38" s="297"/>
      <c r="M38" s="297"/>
      <c r="N38" s="321"/>
      <c r="O38" s="298">
        <v>450</v>
      </c>
      <c r="P38" s="299"/>
      <c r="Q38" s="299"/>
      <c r="R38" s="300"/>
      <c r="S38" s="299"/>
      <c r="T38" s="301"/>
      <c r="U38" s="376" t="s">
        <v>1184</v>
      </c>
      <c r="V38" s="377"/>
      <c r="W38" s="377"/>
      <c r="X38" s="377"/>
      <c r="Y38" s="377"/>
      <c r="Z38" s="377"/>
      <c r="AA38" s="377"/>
      <c r="AB38" s="377"/>
      <c r="AC38" s="377"/>
      <c r="AD38" s="377"/>
      <c r="AE38" s="377"/>
      <c r="AF38" s="377"/>
      <c r="AG38" s="377"/>
      <c r="AH38" s="378"/>
      <c r="AI38" s="356">
        <f>SUM(AI29:AI37)</f>
        <v>3945</v>
      </c>
      <c r="AJ38" s="357"/>
      <c r="AK38" s="358"/>
      <c r="AL38" s="359" t="str">
        <f>IF(COUNTA(AL29:AL37)=0,"",SUMIF(AL29:AL37,"●",AI29:AI37)+SUM(AL29:AL37))</f>
        <v/>
      </c>
      <c r="AM38" s="357"/>
      <c r="AN38" s="35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row>
    <row r="39" spans="1:100" ht="18" customHeight="1" x14ac:dyDescent="0.2">
      <c r="A39" s="293">
        <v>355023</v>
      </c>
      <c r="B39" s="294"/>
      <c r="C39" s="295"/>
      <c r="D39" s="296" t="s">
        <v>1187</v>
      </c>
      <c r="E39" s="297"/>
      <c r="F39" s="297"/>
      <c r="G39" s="297"/>
      <c r="H39" s="297"/>
      <c r="I39" s="297"/>
      <c r="J39" s="297"/>
      <c r="K39" s="297"/>
      <c r="L39" s="297"/>
      <c r="M39" s="297"/>
      <c r="N39" s="321"/>
      <c r="O39" s="298">
        <v>500</v>
      </c>
      <c r="P39" s="299"/>
      <c r="Q39" s="299"/>
      <c r="R39" s="300"/>
      <c r="S39" s="299"/>
      <c r="T39" s="301"/>
      <c r="U39" s="293">
        <v>355046</v>
      </c>
      <c r="V39" s="294"/>
      <c r="W39" s="295"/>
      <c r="X39" s="296" t="s">
        <v>1186</v>
      </c>
      <c r="Y39" s="297"/>
      <c r="Z39" s="297"/>
      <c r="AA39" s="297"/>
      <c r="AB39" s="297"/>
      <c r="AC39" s="297"/>
      <c r="AD39" s="297"/>
      <c r="AE39" s="297"/>
      <c r="AF39" s="297"/>
      <c r="AG39" s="297"/>
      <c r="AH39" s="321"/>
      <c r="AI39" s="298">
        <v>770</v>
      </c>
      <c r="AJ39" s="299"/>
      <c r="AK39" s="299"/>
      <c r="AL39" s="300"/>
      <c r="AM39" s="299"/>
      <c r="AN39" s="301"/>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row>
    <row r="40" spans="1:100" ht="18" customHeight="1" x14ac:dyDescent="0.2">
      <c r="A40" s="293">
        <v>355024</v>
      </c>
      <c r="B40" s="294"/>
      <c r="C40" s="295"/>
      <c r="D40" s="296" t="s">
        <v>1189</v>
      </c>
      <c r="E40" s="297"/>
      <c r="F40" s="297"/>
      <c r="G40" s="297"/>
      <c r="H40" s="297"/>
      <c r="I40" s="297"/>
      <c r="J40" s="297"/>
      <c r="K40" s="297"/>
      <c r="L40" s="297"/>
      <c r="M40" s="297"/>
      <c r="N40" s="321"/>
      <c r="O40" s="298">
        <v>1200</v>
      </c>
      <c r="P40" s="299"/>
      <c r="Q40" s="299"/>
      <c r="R40" s="300"/>
      <c r="S40" s="299"/>
      <c r="T40" s="301"/>
      <c r="U40" s="293">
        <v>355047</v>
      </c>
      <c r="V40" s="294"/>
      <c r="W40" s="295"/>
      <c r="X40" s="296" t="s">
        <v>1188</v>
      </c>
      <c r="Y40" s="297"/>
      <c r="Z40" s="297"/>
      <c r="AA40" s="297"/>
      <c r="AB40" s="297"/>
      <c r="AC40" s="297"/>
      <c r="AD40" s="297"/>
      <c r="AE40" s="297"/>
      <c r="AF40" s="297"/>
      <c r="AG40" s="297"/>
      <c r="AH40" s="321"/>
      <c r="AI40" s="298">
        <v>400</v>
      </c>
      <c r="AJ40" s="299"/>
      <c r="AK40" s="299"/>
      <c r="AL40" s="300"/>
      <c r="AM40" s="299"/>
      <c r="AN40" s="301"/>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row>
    <row r="41" spans="1:100" ht="18" customHeight="1" thickBot="1" x14ac:dyDescent="0.25">
      <c r="A41" s="376" t="s">
        <v>1191</v>
      </c>
      <c r="B41" s="377"/>
      <c r="C41" s="377"/>
      <c r="D41" s="377"/>
      <c r="E41" s="377"/>
      <c r="F41" s="377"/>
      <c r="G41" s="377"/>
      <c r="H41" s="377"/>
      <c r="I41" s="377"/>
      <c r="J41" s="377"/>
      <c r="K41" s="377"/>
      <c r="L41" s="377"/>
      <c r="M41" s="377"/>
      <c r="N41" s="378"/>
      <c r="O41" s="356">
        <f>SUM(O36:O40)</f>
        <v>3270</v>
      </c>
      <c r="P41" s="357"/>
      <c r="Q41" s="358"/>
      <c r="R41" s="359" t="str">
        <f>IF(COUNTA(R36:R40)=0,"",SUMIF(R36:R40,"●",O36:O40)+SUM(R36:R40))</f>
        <v/>
      </c>
      <c r="S41" s="357"/>
      <c r="T41" s="358"/>
      <c r="U41" s="293">
        <v>355048</v>
      </c>
      <c r="V41" s="294"/>
      <c r="W41" s="295"/>
      <c r="X41" s="296" t="s">
        <v>1190</v>
      </c>
      <c r="Y41" s="297"/>
      <c r="Z41" s="297"/>
      <c r="AA41" s="297"/>
      <c r="AB41" s="297"/>
      <c r="AC41" s="297"/>
      <c r="AD41" s="297"/>
      <c r="AE41" s="297"/>
      <c r="AF41" s="297"/>
      <c r="AG41" s="297"/>
      <c r="AH41" s="321"/>
      <c r="AI41" s="298">
        <v>20</v>
      </c>
      <c r="AJ41" s="299"/>
      <c r="AK41" s="299"/>
      <c r="AL41" s="300"/>
      <c r="AM41" s="299"/>
      <c r="AN41" s="301"/>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row>
    <row r="42" spans="1:100" ht="18" customHeight="1" thickTop="1" x14ac:dyDescent="0.2">
      <c r="A42" s="112"/>
      <c r="B42" s="112"/>
      <c r="C42" s="112"/>
      <c r="D42" s="112"/>
      <c r="E42" s="112"/>
      <c r="F42" s="112"/>
      <c r="G42" s="112"/>
      <c r="H42" s="112"/>
      <c r="I42" s="112"/>
      <c r="J42" s="112"/>
      <c r="K42" s="112"/>
      <c r="L42" s="112"/>
      <c r="M42" s="112"/>
      <c r="N42" s="112"/>
      <c r="O42" s="112"/>
      <c r="P42" s="112"/>
      <c r="Q42" s="112"/>
      <c r="R42" s="100"/>
      <c r="S42" s="100"/>
      <c r="T42" s="81"/>
      <c r="U42" s="293">
        <v>355049</v>
      </c>
      <c r="V42" s="294"/>
      <c r="W42" s="295"/>
      <c r="X42" s="296" t="s">
        <v>1192</v>
      </c>
      <c r="Y42" s="297"/>
      <c r="Z42" s="297"/>
      <c r="AA42" s="297"/>
      <c r="AB42" s="297"/>
      <c r="AC42" s="297"/>
      <c r="AD42" s="297"/>
      <c r="AE42" s="297"/>
      <c r="AF42" s="297"/>
      <c r="AG42" s="297"/>
      <c r="AH42" s="321"/>
      <c r="AI42" s="298">
        <v>450</v>
      </c>
      <c r="AJ42" s="299"/>
      <c r="AK42" s="299"/>
      <c r="AL42" s="300"/>
      <c r="AM42" s="299"/>
      <c r="AN42" s="301"/>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row>
    <row r="43" spans="1:100" ht="18" customHeight="1" x14ac:dyDescent="0.2">
      <c r="A43" s="98"/>
      <c r="B43" s="98"/>
      <c r="C43" s="98"/>
      <c r="D43" s="98"/>
      <c r="E43" s="98"/>
      <c r="F43" s="98"/>
      <c r="G43" s="98"/>
      <c r="H43" s="98"/>
      <c r="I43" s="98"/>
      <c r="J43" s="98"/>
      <c r="K43" s="98"/>
      <c r="L43" s="98"/>
      <c r="M43" s="98"/>
      <c r="N43" s="98"/>
      <c r="O43" s="98"/>
      <c r="P43" s="98"/>
      <c r="Q43" s="98"/>
      <c r="R43" s="98"/>
      <c r="S43" s="98"/>
      <c r="T43" s="98"/>
      <c r="U43" s="293">
        <v>355050</v>
      </c>
      <c r="V43" s="294"/>
      <c r="W43" s="295"/>
      <c r="X43" s="296" t="s">
        <v>1193</v>
      </c>
      <c r="Y43" s="297"/>
      <c r="Z43" s="297"/>
      <c r="AA43" s="297"/>
      <c r="AB43" s="297"/>
      <c r="AC43" s="297"/>
      <c r="AD43" s="297"/>
      <c r="AE43" s="297"/>
      <c r="AF43" s="297"/>
      <c r="AG43" s="297"/>
      <c r="AH43" s="321"/>
      <c r="AI43" s="298">
        <v>20</v>
      </c>
      <c r="AJ43" s="299"/>
      <c r="AK43" s="299"/>
      <c r="AL43" s="300"/>
      <c r="AM43" s="299"/>
      <c r="AN43" s="301"/>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row>
    <row r="44" spans="1:100" ht="18" customHeight="1" x14ac:dyDescent="0.2">
      <c r="A44" s="98"/>
      <c r="B44" s="98"/>
      <c r="C44" s="98"/>
      <c r="D44" s="98"/>
      <c r="E44" s="98"/>
      <c r="F44" s="98"/>
      <c r="G44" s="98"/>
      <c r="H44" s="98"/>
      <c r="I44" s="98"/>
      <c r="J44" s="98"/>
      <c r="K44" s="98"/>
      <c r="L44" s="98"/>
      <c r="M44" s="98"/>
      <c r="N44" s="98"/>
      <c r="O44" s="98"/>
      <c r="P44" s="98"/>
      <c r="Q44" s="98"/>
      <c r="R44" s="98"/>
      <c r="S44" s="98"/>
      <c r="T44" s="98"/>
      <c r="U44" s="293">
        <v>355051</v>
      </c>
      <c r="V44" s="294"/>
      <c r="W44" s="295"/>
      <c r="X44" s="296" t="s">
        <v>1194</v>
      </c>
      <c r="Y44" s="297"/>
      <c r="Z44" s="297"/>
      <c r="AA44" s="297"/>
      <c r="AB44" s="297"/>
      <c r="AC44" s="297"/>
      <c r="AD44" s="297"/>
      <c r="AE44" s="297"/>
      <c r="AF44" s="297"/>
      <c r="AG44" s="297"/>
      <c r="AH44" s="321"/>
      <c r="AI44" s="298">
        <v>600</v>
      </c>
      <c r="AJ44" s="299"/>
      <c r="AK44" s="299"/>
      <c r="AL44" s="300"/>
      <c r="AM44" s="299"/>
      <c r="AN44" s="301"/>
      <c r="AO44" s="98"/>
      <c r="AP44" s="98"/>
      <c r="AQ44" s="98"/>
      <c r="AR44" s="98"/>
      <c r="AS44" s="98"/>
      <c r="AT44" s="98"/>
      <c r="AU44" s="98"/>
      <c r="AV44" s="98"/>
      <c r="AW44" s="98"/>
      <c r="AX44" s="98"/>
      <c r="AY44" s="98"/>
      <c r="AZ44" s="98"/>
      <c r="BA44" s="353" t="s">
        <v>450</v>
      </c>
      <c r="BB44" s="353"/>
      <c r="BC44" s="353"/>
      <c r="BD44" s="353"/>
      <c r="BE44" s="353"/>
      <c r="BF44" s="353"/>
      <c r="BG44" s="353"/>
      <c r="BH44" s="353"/>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row>
    <row r="45" spans="1:100" ht="18" customHeight="1" x14ac:dyDescent="0.2">
      <c r="A45" s="98"/>
      <c r="B45" s="98"/>
      <c r="C45" s="98"/>
      <c r="D45" s="98"/>
      <c r="E45" s="98"/>
      <c r="F45" s="98"/>
      <c r="G45" s="98"/>
      <c r="H45" s="98"/>
      <c r="I45" s="98"/>
      <c r="J45" s="98"/>
      <c r="K45" s="98"/>
      <c r="L45" s="98"/>
      <c r="M45" s="98"/>
      <c r="N45" s="98"/>
      <c r="O45" s="98"/>
      <c r="P45" s="98"/>
      <c r="Q45" s="98"/>
      <c r="R45" s="98"/>
      <c r="S45" s="98"/>
      <c r="T45" s="98"/>
      <c r="U45" s="293">
        <v>355052</v>
      </c>
      <c r="V45" s="294"/>
      <c r="W45" s="295"/>
      <c r="X45" s="296" t="s">
        <v>2344</v>
      </c>
      <c r="Y45" s="297"/>
      <c r="Z45" s="297"/>
      <c r="AA45" s="297"/>
      <c r="AB45" s="297"/>
      <c r="AC45" s="297"/>
      <c r="AD45" s="297"/>
      <c r="AE45" s="297"/>
      <c r="AF45" s="297"/>
      <c r="AG45" s="297"/>
      <c r="AH45" s="321"/>
      <c r="AI45" s="298">
        <v>200</v>
      </c>
      <c r="AJ45" s="299"/>
      <c r="AK45" s="299"/>
      <c r="AL45" s="300"/>
      <c r="AM45" s="299"/>
      <c r="AN45" s="301"/>
      <c r="AO45" s="98"/>
      <c r="AP45" s="98"/>
      <c r="AQ45" s="98"/>
      <c r="AR45" s="98"/>
      <c r="AS45" s="98"/>
      <c r="AT45" s="98"/>
      <c r="AU45" s="98"/>
      <c r="AV45" s="98"/>
      <c r="AW45" s="98"/>
      <c r="AX45" s="98"/>
      <c r="AY45" s="98"/>
      <c r="AZ45" s="98"/>
      <c r="BA45" s="326" t="s">
        <v>453</v>
      </c>
      <c r="BB45" s="326"/>
      <c r="BC45" s="326"/>
      <c r="BD45" s="326"/>
      <c r="BE45" s="326" t="s">
        <v>923</v>
      </c>
      <c r="BF45" s="326"/>
      <c r="BG45" s="326"/>
      <c r="BH45" s="326"/>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row>
    <row r="46" spans="1:100" ht="18" customHeight="1" x14ac:dyDescent="0.2">
      <c r="A46" s="98"/>
      <c r="B46" s="98"/>
      <c r="C46" s="98"/>
      <c r="D46" s="98"/>
      <c r="E46" s="98"/>
      <c r="F46" s="98"/>
      <c r="G46" s="98"/>
      <c r="H46" s="98"/>
      <c r="I46" s="98"/>
      <c r="J46" s="98"/>
      <c r="K46" s="98"/>
      <c r="L46" s="98"/>
      <c r="M46" s="98"/>
      <c r="N46" s="98"/>
      <c r="O46" s="98"/>
      <c r="P46" s="98"/>
      <c r="Q46" s="98"/>
      <c r="R46" s="98"/>
      <c r="S46" s="98"/>
      <c r="T46" s="98"/>
      <c r="U46" s="376" t="s">
        <v>1195</v>
      </c>
      <c r="V46" s="377"/>
      <c r="W46" s="377"/>
      <c r="X46" s="377"/>
      <c r="Y46" s="377"/>
      <c r="Z46" s="377"/>
      <c r="AA46" s="377"/>
      <c r="AB46" s="377"/>
      <c r="AC46" s="377"/>
      <c r="AD46" s="377"/>
      <c r="AE46" s="377"/>
      <c r="AF46" s="377"/>
      <c r="AG46" s="377"/>
      <c r="AH46" s="378"/>
      <c r="AI46" s="356">
        <f>SUM(AI39:AI45)</f>
        <v>2460</v>
      </c>
      <c r="AJ46" s="357"/>
      <c r="AK46" s="358"/>
      <c r="AL46" s="359" t="str">
        <f>IF(COUNTA(AL39:AL45)=0,"",SUMIF(AL39:AL45,"●",AI39:AI45)+SUM(AL39:AL45))</f>
        <v/>
      </c>
      <c r="AM46" s="357"/>
      <c r="AN46" s="358"/>
      <c r="AO46" s="98"/>
      <c r="AP46" s="98"/>
      <c r="AQ46" s="98"/>
      <c r="AR46" s="98"/>
      <c r="AS46" s="98"/>
      <c r="AT46" s="98"/>
      <c r="AU46" s="98"/>
      <c r="AV46" s="98"/>
      <c r="AW46" s="98"/>
      <c r="AX46" s="98"/>
      <c r="AY46" s="98"/>
      <c r="AZ46" s="98"/>
      <c r="BA46" s="326" t="s">
        <v>457</v>
      </c>
      <c r="BB46" s="326"/>
      <c r="BC46" s="326"/>
      <c r="BD46" s="326"/>
      <c r="BE46" s="326">
        <v>2.6</v>
      </c>
      <c r="BF46" s="326"/>
      <c r="BG46" s="326"/>
      <c r="BH46" s="326"/>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row>
    <row r="47" spans="1:100" ht="18" customHeight="1" x14ac:dyDescent="0.2">
      <c r="A47" s="98"/>
      <c r="B47" s="98"/>
      <c r="C47" s="98"/>
      <c r="D47" s="98"/>
      <c r="E47" s="98"/>
      <c r="F47" s="98"/>
      <c r="G47" s="98"/>
      <c r="H47" s="98"/>
      <c r="I47" s="98"/>
      <c r="J47" s="98"/>
      <c r="K47" s="98"/>
      <c r="L47" s="98"/>
      <c r="M47" s="98"/>
      <c r="N47" s="98"/>
      <c r="O47" s="98"/>
      <c r="P47" s="98"/>
      <c r="Q47" s="98"/>
      <c r="R47" s="98"/>
      <c r="S47" s="98"/>
      <c r="T47" s="98"/>
      <c r="U47" s="293">
        <v>355054</v>
      </c>
      <c r="V47" s="294"/>
      <c r="W47" s="295"/>
      <c r="X47" s="296" t="s">
        <v>2345</v>
      </c>
      <c r="Y47" s="297"/>
      <c r="Z47" s="297"/>
      <c r="AA47" s="297"/>
      <c r="AB47" s="297"/>
      <c r="AC47" s="297"/>
      <c r="AD47" s="297"/>
      <c r="AE47" s="297"/>
      <c r="AF47" s="297"/>
      <c r="AG47" s="297"/>
      <c r="AH47" s="321"/>
      <c r="AI47" s="298">
        <v>600</v>
      </c>
      <c r="AJ47" s="299"/>
      <c r="AK47" s="299"/>
      <c r="AL47" s="300"/>
      <c r="AM47" s="299"/>
      <c r="AN47" s="301"/>
      <c r="AO47" s="98"/>
      <c r="AP47" s="98"/>
      <c r="AQ47" s="98"/>
      <c r="AR47" s="98"/>
      <c r="AS47" s="98"/>
      <c r="AT47" s="98"/>
      <c r="AU47" s="98"/>
      <c r="AV47" s="98"/>
      <c r="AW47" s="98"/>
      <c r="AX47" s="98"/>
      <c r="AY47" s="98"/>
      <c r="AZ47" s="98"/>
      <c r="BA47" s="326" t="s">
        <v>461</v>
      </c>
      <c r="BB47" s="326"/>
      <c r="BC47" s="326"/>
      <c r="BD47" s="326"/>
      <c r="BE47" s="326">
        <v>3</v>
      </c>
      <c r="BF47" s="326"/>
      <c r="BG47" s="326"/>
      <c r="BH47" s="326"/>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row>
    <row r="48" spans="1:100" ht="18" customHeight="1" x14ac:dyDescent="0.2">
      <c r="A48" s="98"/>
      <c r="B48" s="98"/>
      <c r="C48" s="98"/>
      <c r="D48" s="98"/>
      <c r="E48" s="98"/>
      <c r="F48" s="98"/>
      <c r="G48" s="98"/>
      <c r="H48" s="98"/>
      <c r="I48" s="98"/>
      <c r="J48" s="98"/>
      <c r="K48" s="98"/>
      <c r="L48" s="98"/>
      <c r="M48" s="98"/>
      <c r="N48" s="98"/>
      <c r="O48" s="98"/>
      <c r="P48" s="98"/>
      <c r="Q48" s="98"/>
      <c r="R48" s="98"/>
      <c r="S48" s="98"/>
      <c r="T48" s="98"/>
      <c r="U48" s="293">
        <v>355088</v>
      </c>
      <c r="V48" s="294"/>
      <c r="W48" s="295"/>
      <c r="X48" s="296" t="s">
        <v>2346</v>
      </c>
      <c r="Y48" s="297"/>
      <c r="Z48" s="297"/>
      <c r="AA48" s="297"/>
      <c r="AB48" s="297"/>
      <c r="AC48" s="297"/>
      <c r="AD48" s="297"/>
      <c r="AE48" s="297"/>
      <c r="AF48" s="297"/>
      <c r="AG48" s="297"/>
      <c r="AH48" s="321"/>
      <c r="AI48" s="298">
        <v>200</v>
      </c>
      <c r="AJ48" s="299"/>
      <c r="AK48" s="299"/>
      <c r="AL48" s="300"/>
      <c r="AM48" s="299"/>
      <c r="AN48" s="301"/>
      <c r="AO48" s="98"/>
      <c r="AP48" s="98"/>
      <c r="AQ48" s="98"/>
      <c r="AR48" s="98"/>
      <c r="AS48" s="98"/>
      <c r="AT48" s="98"/>
      <c r="AU48" s="98"/>
      <c r="AV48" s="98"/>
      <c r="AW48" s="98"/>
      <c r="AX48" s="98"/>
      <c r="AY48" s="98"/>
      <c r="AZ48" s="98"/>
      <c r="BA48" s="326" t="s">
        <v>464</v>
      </c>
      <c r="BB48" s="326"/>
      <c r="BC48" s="326"/>
      <c r="BD48" s="326"/>
      <c r="BE48" s="326">
        <v>4.2</v>
      </c>
      <c r="BF48" s="326"/>
      <c r="BG48" s="326"/>
      <c r="BH48" s="326"/>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row>
    <row r="49" spans="1:100" ht="18" customHeight="1" x14ac:dyDescent="0.2">
      <c r="A49" s="98"/>
      <c r="B49" s="98"/>
      <c r="C49" s="98"/>
      <c r="D49" s="98"/>
      <c r="E49" s="98"/>
      <c r="F49" s="98"/>
      <c r="G49" s="98"/>
      <c r="H49" s="98"/>
      <c r="I49" s="98"/>
      <c r="J49" s="98"/>
      <c r="K49" s="98"/>
      <c r="L49" s="98"/>
      <c r="M49" s="98"/>
      <c r="N49" s="98"/>
      <c r="O49" s="98"/>
      <c r="P49" s="98"/>
      <c r="Q49" s="98"/>
      <c r="R49" s="98"/>
      <c r="S49" s="98"/>
      <c r="T49" s="98"/>
      <c r="U49" s="293">
        <v>355055</v>
      </c>
      <c r="V49" s="294"/>
      <c r="W49" s="295"/>
      <c r="X49" s="296" t="s">
        <v>1196</v>
      </c>
      <c r="Y49" s="297"/>
      <c r="Z49" s="297"/>
      <c r="AA49" s="297"/>
      <c r="AB49" s="297"/>
      <c r="AC49" s="297"/>
      <c r="AD49" s="297"/>
      <c r="AE49" s="297"/>
      <c r="AF49" s="297"/>
      <c r="AG49" s="297"/>
      <c r="AH49" s="321"/>
      <c r="AI49" s="298">
        <v>500</v>
      </c>
      <c r="AJ49" s="299"/>
      <c r="AK49" s="299"/>
      <c r="AL49" s="300"/>
      <c r="AM49" s="299"/>
      <c r="AN49" s="301"/>
      <c r="AO49" s="98"/>
      <c r="AP49" s="98"/>
      <c r="AQ49" s="98"/>
      <c r="AR49" s="98"/>
      <c r="AS49" s="98"/>
      <c r="AT49" s="98"/>
      <c r="AU49" s="98"/>
      <c r="AV49" s="98"/>
      <c r="AW49" s="98"/>
      <c r="AX49" s="98"/>
      <c r="AY49" s="98"/>
      <c r="AZ49" s="98"/>
      <c r="BA49" s="323" t="s">
        <v>467</v>
      </c>
      <c r="BB49" s="323"/>
      <c r="BC49" s="323"/>
      <c r="BD49" s="323"/>
      <c r="BE49" s="323"/>
      <c r="BF49" s="323"/>
      <c r="BG49" s="323"/>
      <c r="BH49" s="323"/>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row>
    <row r="50" spans="1:100" ht="18" customHeight="1" x14ac:dyDescent="0.2">
      <c r="A50" s="98"/>
      <c r="B50" s="98"/>
      <c r="C50" s="98"/>
      <c r="D50" s="98"/>
      <c r="E50" s="98"/>
      <c r="F50" s="98"/>
      <c r="G50" s="98"/>
      <c r="H50" s="98"/>
      <c r="I50" s="98"/>
      <c r="J50" s="98"/>
      <c r="K50" s="98"/>
      <c r="L50" s="98"/>
      <c r="M50" s="98"/>
      <c r="N50" s="98"/>
      <c r="O50" s="98"/>
      <c r="P50" s="98"/>
      <c r="Q50" s="98"/>
      <c r="R50" s="98"/>
      <c r="S50" s="98"/>
      <c r="T50" s="98"/>
      <c r="U50" s="293">
        <v>355056</v>
      </c>
      <c r="V50" s="294"/>
      <c r="W50" s="295"/>
      <c r="X50" s="296" t="s">
        <v>1197</v>
      </c>
      <c r="Y50" s="297"/>
      <c r="Z50" s="297"/>
      <c r="AA50" s="297"/>
      <c r="AB50" s="297"/>
      <c r="AC50" s="297"/>
      <c r="AD50" s="297"/>
      <c r="AE50" s="297"/>
      <c r="AF50" s="297"/>
      <c r="AG50" s="297"/>
      <c r="AH50" s="321"/>
      <c r="AI50" s="298">
        <v>40</v>
      </c>
      <c r="AJ50" s="299"/>
      <c r="AK50" s="299"/>
      <c r="AL50" s="300"/>
      <c r="AM50" s="299"/>
      <c r="AN50" s="301"/>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row>
    <row r="51" spans="1:100" ht="18" customHeight="1" x14ac:dyDescent="0.2">
      <c r="A51" s="98"/>
      <c r="B51" s="98"/>
      <c r="C51" s="98"/>
      <c r="D51" s="98"/>
      <c r="E51" s="98"/>
      <c r="F51" s="98"/>
      <c r="G51" s="98"/>
      <c r="H51" s="98"/>
      <c r="I51" s="98"/>
      <c r="J51" s="98"/>
      <c r="K51" s="98"/>
      <c r="L51" s="98"/>
      <c r="M51" s="98"/>
      <c r="N51" s="98"/>
      <c r="O51" s="98"/>
      <c r="P51" s="98"/>
      <c r="Q51" s="98"/>
      <c r="R51" s="98"/>
      <c r="S51" s="98"/>
      <c r="T51" s="98"/>
      <c r="U51" s="293">
        <v>355057</v>
      </c>
      <c r="V51" s="294"/>
      <c r="W51" s="295"/>
      <c r="X51" s="296" t="s">
        <v>1198</v>
      </c>
      <c r="Y51" s="297"/>
      <c r="Z51" s="297"/>
      <c r="AA51" s="297"/>
      <c r="AB51" s="297"/>
      <c r="AC51" s="297"/>
      <c r="AD51" s="297"/>
      <c r="AE51" s="297"/>
      <c r="AF51" s="297"/>
      <c r="AG51" s="297"/>
      <c r="AH51" s="321"/>
      <c r="AI51" s="298">
        <v>475</v>
      </c>
      <c r="AJ51" s="299"/>
      <c r="AK51" s="299"/>
      <c r="AL51" s="300"/>
      <c r="AM51" s="299"/>
      <c r="AN51" s="301"/>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row>
    <row r="52" spans="1:100" ht="18" customHeight="1" thickBot="1" x14ac:dyDescent="0.25">
      <c r="A52" s="98"/>
      <c r="B52" s="98"/>
      <c r="C52" s="98"/>
      <c r="D52" s="98"/>
      <c r="E52" s="98"/>
      <c r="F52" s="98"/>
      <c r="G52" s="98"/>
      <c r="H52" s="98"/>
      <c r="I52" s="98"/>
      <c r="J52" s="98"/>
      <c r="K52" s="98"/>
      <c r="L52" s="98"/>
      <c r="M52" s="98"/>
      <c r="N52" s="98"/>
      <c r="O52" s="98"/>
      <c r="P52" s="98"/>
      <c r="Q52" s="98"/>
      <c r="R52" s="98"/>
      <c r="S52" s="98"/>
      <c r="T52" s="98"/>
      <c r="U52" s="293">
        <v>355058</v>
      </c>
      <c r="V52" s="294"/>
      <c r="W52" s="295"/>
      <c r="X52" s="296" t="s">
        <v>1199</v>
      </c>
      <c r="Y52" s="297"/>
      <c r="Z52" s="297"/>
      <c r="AA52" s="297"/>
      <c r="AB52" s="297"/>
      <c r="AC52" s="297"/>
      <c r="AD52" s="297"/>
      <c r="AE52" s="297"/>
      <c r="AF52" s="297"/>
      <c r="AG52" s="297"/>
      <c r="AH52" s="321"/>
      <c r="AI52" s="298">
        <v>1000</v>
      </c>
      <c r="AJ52" s="299"/>
      <c r="AK52" s="299"/>
      <c r="AL52" s="300"/>
      <c r="AM52" s="299"/>
      <c r="AN52" s="301"/>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row>
    <row r="53" spans="1:100" ht="18" customHeight="1" x14ac:dyDescent="0.2">
      <c r="A53" s="98"/>
      <c r="B53" s="98"/>
      <c r="C53" s="98"/>
      <c r="D53" s="98"/>
      <c r="E53" s="98"/>
      <c r="F53" s="98"/>
      <c r="G53" s="98"/>
      <c r="H53" s="98"/>
      <c r="I53" s="98"/>
      <c r="J53" s="98"/>
      <c r="K53" s="98"/>
      <c r="L53" s="98"/>
      <c r="M53" s="98"/>
      <c r="N53" s="98"/>
      <c r="O53" s="98"/>
      <c r="P53" s="98"/>
      <c r="Q53" s="98"/>
      <c r="R53" s="98"/>
      <c r="S53" s="98"/>
      <c r="T53" s="98"/>
      <c r="U53" s="293">
        <v>355059</v>
      </c>
      <c r="V53" s="294"/>
      <c r="W53" s="295"/>
      <c r="X53" s="296" t="s">
        <v>1200</v>
      </c>
      <c r="Y53" s="297"/>
      <c r="Z53" s="297"/>
      <c r="AA53" s="297"/>
      <c r="AB53" s="297"/>
      <c r="AC53" s="297"/>
      <c r="AD53" s="297"/>
      <c r="AE53" s="297"/>
      <c r="AF53" s="297"/>
      <c r="AG53" s="297"/>
      <c r="AH53" s="321"/>
      <c r="AI53" s="298">
        <v>300</v>
      </c>
      <c r="AJ53" s="299"/>
      <c r="AK53" s="299"/>
      <c r="AL53" s="300"/>
      <c r="AM53" s="299"/>
      <c r="AN53" s="301"/>
      <c r="AO53" s="98"/>
      <c r="AP53" s="98"/>
      <c r="AQ53" s="98"/>
      <c r="AR53" s="98"/>
      <c r="AS53" s="98"/>
      <c r="AT53" s="98"/>
      <c r="AU53" s="354" t="s">
        <v>63</v>
      </c>
      <c r="AV53" s="351"/>
      <c r="AW53" s="351"/>
      <c r="AX53" s="351"/>
      <c r="AY53" s="355"/>
      <c r="AZ53" s="351" t="s">
        <v>64</v>
      </c>
      <c r="BA53" s="351"/>
      <c r="BB53" s="351"/>
      <c r="BC53" s="351"/>
      <c r="BD53" s="351"/>
      <c r="BE53" s="355"/>
      <c r="BF53" s="351" t="s">
        <v>65</v>
      </c>
      <c r="BG53" s="351"/>
      <c r="BH53" s="352"/>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row>
    <row r="54" spans="1:100" ht="18" customHeight="1" thickBot="1" x14ac:dyDescent="0.25">
      <c r="A54" s="98"/>
      <c r="B54" s="98"/>
      <c r="C54" s="98"/>
      <c r="D54" s="98"/>
      <c r="E54" s="98"/>
      <c r="F54" s="98"/>
      <c r="G54" s="98"/>
      <c r="H54" s="98"/>
      <c r="I54" s="98"/>
      <c r="J54" s="98"/>
      <c r="K54" s="98"/>
      <c r="L54" s="98"/>
      <c r="M54" s="98"/>
      <c r="N54" s="98"/>
      <c r="O54" s="98"/>
      <c r="P54" s="98"/>
      <c r="Q54" s="98"/>
      <c r="R54" s="98"/>
      <c r="S54" s="98"/>
      <c r="T54" s="98"/>
      <c r="U54" s="376" t="s">
        <v>1201</v>
      </c>
      <c r="V54" s="377"/>
      <c r="W54" s="377"/>
      <c r="X54" s="377"/>
      <c r="Y54" s="377"/>
      <c r="Z54" s="377"/>
      <c r="AA54" s="377"/>
      <c r="AB54" s="377"/>
      <c r="AC54" s="377"/>
      <c r="AD54" s="377"/>
      <c r="AE54" s="377"/>
      <c r="AF54" s="377"/>
      <c r="AG54" s="377"/>
      <c r="AH54" s="378"/>
      <c r="AI54" s="356">
        <f>SUM(AI47:AI53)</f>
        <v>3115</v>
      </c>
      <c r="AJ54" s="357"/>
      <c r="AK54" s="358"/>
      <c r="AL54" s="359" t="str">
        <f>IF(COUNTA(AL47:AL53)=0,"",SUMIF(AL47:AL53,"●",AI47:AI53)+SUM(AL47:AL53))</f>
        <v/>
      </c>
      <c r="AM54" s="357"/>
      <c r="AN54" s="358"/>
      <c r="AO54" s="98"/>
      <c r="AP54" s="98"/>
      <c r="AQ54" s="98"/>
      <c r="AR54" s="98"/>
      <c r="AS54" s="98"/>
      <c r="AT54" s="98"/>
      <c r="AU54" s="338" t="s">
        <v>1202</v>
      </c>
      <c r="AV54" s="339"/>
      <c r="AW54" s="339"/>
      <c r="AX54" s="339"/>
      <c r="AY54" s="340"/>
      <c r="AZ54" s="602">
        <f>H42+AB55+AV34</f>
        <v>35296</v>
      </c>
      <c r="BA54" s="602"/>
      <c r="BB54" s="602"/>
      <c r="BC54" s="602"/>
      <c r="BD54" s="603" t="s">
        <v>66</v>
      </c>
      <c r="BE54" s="604"/>
      <c r="BF54" s="637"/>
      <c r="BG54" s="637"/>
      <c r="BH54" s="63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row>
    <row r="55" spans="1:100" ht="18" customHeight="1" thickTop="1" thickBot="1" x14ac:dyDescent="0.25">
      <c r="A55" s="98"/>
      <c r="B55" s="98"/>
      <c r="C55" s="98"/>
      <c r="D55" s="98"/>
      <c r="E55" s="98"/>
      <c r="F55" s="98"/>
      <c r="G55" s="98"/>
      <c r="H55" s="98"/>
      <c r="I55" s="98"/>
      <c r="J55" s="98"/>
      <c r="K55" s="98"/>
      <c r="L55" s="98"/>
      <c r="M55" s="98"/>
      <c r="N55" s="98"/>
      <c r="O55" s="98"/>
      <c r="P55" s="98"/>
      <c r="Q55" s="98"/>
      <c r="R55" s="98"/>
      <c r="S55" s="98"/>
      <c r="T55" s="98"/>
      <c r="U55" s="112"/>
      <c r="V55" s="112"/>
      <c r="W55" s="112"/>
      <c r="X55" s="112"/>
      <c r="Y55" s="112"/>
      <c r="Z55" s="112"/>
      <c r="AA55" s="112"/>
      <c r="AB55" s="112"/>
      <c r="AC55" s="112"/>
      <c r="AD55" s="112"/>
      <c r="AE55" s="112"/>
      <c r="AF55" s="112"/>
      <c r="AG55" s="112"/>
      <c r="AH55" s="112"/>
      <c r="AI55" s="112"/>
      <c r="AJ55" s="112"/>
      <c r="AK55" s="112"/>
      <c r="AL55" s="100"/>
      <c r="AM55" s="100"/>
      <c r="AN55" s="100"/>
      <c r="AO55" s="98"/>
      <c r="AP55" s="98"/>
      <c r="AQ55" s="98"/>
      <c r="AR55" s="98"/>
      <c r="AS55" s="98"/>
      <c r="AT55" s="98"/>
      <c r="AU55" s="327" t="s">
        <v>67</v>
      </c>
      <c r="AV55" s="328"/>
      <c r="AW55" s="328"/>
      <c r="AX55" s="328"/>
      <c r="AY55" s="329"/>
      <c r="AZ55" s="601">
        <f>AZ54</f>
        <v>35296</v>
      </c>
      <c r="BA55" s="601"/>
      <c r="BB55" s="601"/>
      <c r="BC55" s="601"/>
      <c r="BD55" s="324" t="s">
        <v>66</v>
      </c>
      <c r="BE55" s="324"/>
      <c r="BF55" s="324"/>
      <c r="BG55" s="324"/>
      <c r="BH55" s="325"/>
      <c r="BI55" s="98"/>
      <c r="BJ55" s="98"/>
      <c r="BK55" s="98"/>
      <c r="BL55" s="98"/>
      <c r="BM55" s="98"/>
      <c r="BN55" s="98"/>
      <c r="BO55" s="98"/>
      <c r="BP55" s="98"/>
      <c r="BQ55" s="98"/>
      <c r="BR55" s="98"/>
      <c r="BS55" s="98"/>
      <c r="BT55" s="98"/>
      <c r="BU55" s="98"/>
      <c r="BV55" s="98"/>
      <c r="BW55" s="98"/>
      <c r="BX55" s="98"/>
      <c r="BY55" s="98"/>
      <c r="BZ55" s="98"/>
      <c r="CA55" s="98"/>
      <c r="CB55" s="631" t="s">
        <v>472</v>
      </c>
      <c r="CC55" s="632"/>
      <c r="CD55" s="632"/>
      <c r="CE55" s="632"/>
      <c r="CF55" s="632"/>
      <c r="CG55" s="632"/>
      <c r="CH55" s="632"/>
      <c r="CI55" s="632"/>
      <c r="CJ55" s="632"/>
      <c r="CK55" s="632"/>
      <c r="CL55" s="632"/>
      <c r="CM55" s="632"/>
      <c r="CN55" s="632"/>
      <c r="CO55" s="632"/>
      <c r="CP55" s="632"/>
      <c r="CQ55" s="632"/>
      <c r="CR55" s="632"/>
      <c r="CS55" s="632"/>
      <c r="CT55" s="632"/>
      <c r="CU55" s="632"/>
      <c r="CV55" s="633"/>
    </row>
    <row r="56" spans="1:100" ht="18" customHeight="1" thickBot="1" x14ac:dyDescent="0.25">
      <c r="A56" s="98" t="s">
        <v>475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599" t="s">
        <v>72</v>
      </c>
      <c r="AV56" s="599"/>
      <c r="AW56" s="599"/>
      <c r="AX56" s="599"/>
      <c r="AY56" s="599"/>
      <c r="AZ56" s="599"/>
      <c r="BA56" s="599"/>
      <c r="BB56" s="599"/>
      <c r="BC56" s="599"/>
      <c r="BD56" s="599"/>
      <c r="BE56" s="599"/>
      <c r="BF56" s="599"/>
      <c r="BG56" s="599"/>
      <c r="BH56" s="599"/>
      <c r="BI56" s="98"/>
      <c r="BJ56" s="98"/>
      <c r="BK56" s="98"/>
      <c r="BL56" s="98"/>
      <c r="BM56" s="98"/>
      <c r="BN56" s="98"/>
      <c r="BO56" s="98"/>
      <c r="BP56" s="98"/>
      <c r="BQ56" s="98"/>
      <c r="BR56" s="98"/>
      <c r="BS56" s="98"/>
      <c r="BT56" s="98"/>
      <c r="BU56" s="98"/>
      <c r="BV56" s="98"/>
      <c r="BW56" s="98"/>
      <c r="BX56" s="98"/>
      <c r="BY56" s="98"/>
      <c r="BZ56" s="98"/>
      <c r="CA56" s="98"/>
      <c r="CB56" s="634"/>
      <c r="CC56" s="635"/>
      <c r="CD56" s="635"/>
      <c r="CE56" s="635"/>
      <c r="CF56" s="635"/>
      <c r="CG56" s="635"/>
      <c r="CH56" s="635"/>
      <c r="CI56" s="635"/>
      <c r="CJ56" s="635"/>
      <c r="CK56" s="635"/>
      <c r="CL56" s="635"/>
      <c r="CM56" s="635"/>
      <c r="CN56" s="635"/>
      <c r="CO56" s="635"/>
      <c r="CP56" s="635"/>
      <c r="CQ56" s="635"/>
      <c r="CR56" s="635"/>
      <c r="CS56" s="635"/>
      <c r="CT56" s="635"/>
      <c r="CU56" s="635"/>
      <c r="CV56" s="636"/>
    </row>
    <row r="57" spans="1:100" ht="18" customHeight="1" x14ac:dyDescent="0.2">
      <c r="A57" s="98" t="s">
        <v>478</v>
      </c>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600"/>
      <c r="AV57" s="600"/>
      <c r="AW57" s="600"/>
      <c r="AX57" s="600"/>
      <c r="AY57" s="600"/>
      <c r="AZ57" s="600"/>
      <c r="BA57" s="600"/>
      <c r="BB57" s="600"/>
      <c r="BC57" s="600"/>
      <c r="BD57" s="600"/>
      <c r="BE57" s="600"/>
      <c r="BF57" s="600"/>
      <c r="BG57" s="600"/>
      <c r="BH57" s="600"/>
      <c r="BI57" s="98"/>
      <c r="BJ57" s="98"/>
      <c r="BK57" s="311" t="s">
        <v>476</v>
      </c>
      <c r="BL57" s="311"/>
      <c r="BM57" s="311"/>
      <c r="BN57" s="311"/>
      <c r="BO57" s="311"/>
      <c r="BP57" s="311"/>
      <c r="BQ57" s="311"/>
      <c r="BR57" s="311"/>
      <c r="BS57" s="311"/>
      <c r="BT57" s="311"/>
      <c r="BU57" s="311"/>
      <c r="BV57" s="311"/>
      <c r="BW57" s="311"/>
      <c r="BX57" s="311"/>
      <c r="BY57" s="311"/>
      <c r="BZ57" s="98"/>
      <c r="CA57" s="98"/>
      <c r="CB57" s="305" t="str">
        <f>IF(ヘッダ入力!$AG$35="デフォルト値",ヘッダ入力!$AY$35,VLOOKUP(ヘッダ入力!$AG$35,ヘッダ入力!$AY$35:$BB$43,1,FALSE))</f>
        <v>(株)ショッパー社町田支社</v>
      </c>
      <c r="CC57" s="306"/>
      <c r="CD57" s="306"/>
      <c r="CE57" s="306"/>
      <c r="CF57" s="306"/>
      <c r="CG57" s="306"/>
      <c r="CH57" s="306"/>
      <c r="CI57" s="306"/>
      <c r="CJ57" s="306"/>
      <c r="CK57" s="306"/>
      <c r="CL57" s="306"/>
      <c r="CM57" s="306"/>
      <c r="CN57" s="306"/>
      <c r="CO57" s="306"/>
      <c r="CP57" s="306"/>
      <c r="CQ57" s="306"/>
      <c r="CR57" s="306"/>
      <c r="CS57" s="306"/>
      <c r="CT57" s="306"/>
      <c r="CU57" s="306"/>
      <c r="CV57" s="307"/>
    </row>
    <row r="58" spans="1:100" ht="18" customHeight="1" x14ac:dyDescent="0.2">
      <c r="A58" s="98" t="s">
        <v>480</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311"/>
      <c r="BL58" s="311"/>
      <c r="BM58" s="311"/>
      <c r="BN58" s="311"/>
      <c r="BO58" s="311"/>
      <c r="BP58" s="311"/>
      <c r="BQ58" s="311"/>
      <c r="BR58" s="311"/>
      <c r="BS58" s="311"/>
      <c r="BT58" s="311"/>
      <c r="BU58" s="311"/>
      <c r="BV58" s="311"/>
      <c r="BW58" s="311"/>
      <c r="BX58" s="311"/>
      <c r="BY58" s="311"/>
      <c r="BZ58" s="98"/>
      <c r="CA58" s="98"/>
      <c r="CB58" s="308"/>
      <c r="CC58" s="309"/>
      <c r="CD58" s="309"/>
      <c r="CE58" s="309"/>
      <c r="CF58" s="309"/>
      <c r="CG58" s="309"/>
      <c r="CH58" s="309"/>
      <c r="CI58" s="309"/>
      <c r="CJ58" s="309"/>
      <c r="CK58" s="309"/>
      <c r="CL58" s="309"/>
      <c r="CM58" s="309"/>
      <c r="CN58" s="309"/>
      <c r="CO58" s="309"/>
      <c r="CP58" s="309"/>
      <c r="CQ58" s="309"/>
      <c r="CR58" s="309"/>
      <c r="CS58" s="309"/>
      <c r="CT58" s="309"/>
      <c r="CU58" s="309"/>
      <c r="CV58" s="310"/>
    </row>
    <row r="59" spans="1:100" ht="18" customHeight="1" x14ac:dyDescent="0.2">
      <c r="A59" s="98" t="s">
        <v>483</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562" t="s">
        <v>924</v>
      </c>
      <c r="BL59" s="563"/>
      <c r="BM59" s="563"/>
      <c r="BN59" s="563"/>
      <c r="BO59" s="563"/>
      <c r="BP59" s="563"/>
      <c r="BQ59" s="563"/>
      <c r="BR59" s="563"/>
      <c r="BS59" s="563"/>
      <c r="BT59" s="563"/>
      <c r="BU59" s="563"/>
      <c r="BV59" s="563"/>
      <c r="BW59" s="563"/>
      <c r="BX59" s="563"/>
      <c r="BY59" s="564"/>
      <c r="BZ59" s="98"/>
      <c r="CA59" s="98"/>
      <c r="CB59" s="593" t="str">
        <f>IF(ヘッダ入力!$AG$35="デフォルト値",ヘッダ入力!$AZ$35,VLOOKUP(ヘッダ入力!$AG$35,ヘッダ入力!$AY$35:$BB$43,2,FALSE))</f>
        <v>tel.042-725-2251／fax.042-726-3776</v>
      </c>
      <c r="CC59" s="303"/>
      <c r="CD59" s="303"/>
      <c r="CE59" s="303"/>
      <c r="CF59" s="303"/>
      <c r="CG59" s="303"/>
      <c r="CH59" s="303"/>
      <c r="CI59" s="303"/>
      <c r="CJ59" s="303"/>
      <c r="CK59" s="303"/>
      <c r="CL59" s="303"/>
      <c r="CM59" s="303"/>
      <c r="CN59" s="303"/>
      <c r="CO59" s="303"/>
      <c r="CP59" s="303"/>
      <c r="CQ59" s="303"/>
      <c r="CR59" s="303"/>
      <c r="CS59" s="303"/>
      <c r="CT59" s="303"/>
      <c r="CU59" s="303"/>
      <c r="CV59" s="304"/>
    </row>
    <row r="60" spans="1:100" ht="18" customHeight="1" x14ac:dyDescent="0.2">
      <c r="A60" s="98" t="s">
        <v>486</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275" t="s">
        <v>925</v>
      </c>
      <c r="BL60" s="276"/>
      <c r="BM60" s="276"/>
      <c r="BN60" s="276"/>
      <c r="BO60" s="276"/>
      <c r="BP60" s="276"/>
      <c r="BQ60" s="276"/>
      <c r="BR60" s="276"/>
      <c r="BS60" s="276"/>
      <c r="BT60" s="276"/>
      <c r="BU60" s="276"/>
      <c r="BV60" s="276"/>
      <c r="BW60" s="276"/>
      <c r="BX60" s="276"/>
      <c r="BY60" s="277"/>
      <c r="BZ60" s="98"/>
      <c r="CA60" s="98"/>
      <c r="CB60" s="302"/>
      <c r="CC60" s="303"/>
      <c r="CD60" s="303"/>
      <c r="CE60" s="303"/>
      <c r="CF60" s="303"/>
      <c r="CG60" s="303"/>
      <c r="CH60" s="303"/>
      <c r="CI60" s="303"/>
      <c r="CJ60" s="303"/>
      <c r="CK60" s="303"/>
      <c r="CL60" s="303"/>
      <c r="CM60" s="303"/>
      <c r="CN60" s="303"/>
      <c r="CO60" s="303"/>
      <c r="CP60" s="303"/>
      <c r="CQ60" s="303"/>
      <c r="CR60" s="303"/>
      <c r="CS60" s="303"/>
      <c r="CT60" s="303"/>
      <c r="CU60" s="303"/>
      <c r="CV60" s="304"/>
    </row>
    <row r="61" spans="1:100" ht="18" customHeight="1" x14ac:dyDescent="0.2">
      <c r="A61" s="98" t="s">
        <v>487</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275"/>
      <c r="BL61" s="276"/>
      <c r="BM61" s="276"/>
      <c r="BN61" s="276"/>
      <c r="BO61" s="276"/>
      <c r="BP61" s="276"/>
      <c r="BQ61" s="276"/>
      <c r="BR61" s="276"/>
      <c r="BS61" s="276"/>
      <c r="BT61" s="276"/>
      <c r="BU61" s="276"/>
      <c r="BV61" s="276"/>
      <c r="BW61" s="276"/>
      <c r="BX61" s="276"/>
      <c r="BY61" s="277"/>
      <c r="BZ61" s="98"/>
      <c r="CA61" s="98"/>
      <c r="CB61" s="615" t="str">
        <f>IF(ヘッダ入力!$AG$35="デフォルト値",ヘッダ入力!$BA$35,VLOOKUP(ヘッダ入力!$AG$35,ヘッダ入力!$AY$35:$BB$43,3,FALSE))</f>
        <v>〒194-0013</v>
      </c>
      <c r="CC61" s="616"/>
      <c r="CD61" s="616"/>
      <c r="CE61" s="616"/>
      <c r="CF61" s="616"/>
      <c r="CG61" s="617" t="str">
        <f>IF(ヘッダ入力!$AG$35="デフォルト値",ヘッダ入力!$BB$35,VLOOKUP(ヘッダ入力!$AG$35,ヘッダ入力!$AY$35:$BB$43,4,FALSE))</f>
        <v>　　町田市原町田4-19-18
　　グリーンコート町田1階</v>
      </c>
      <c r="CH61" s="618"/>
      <c r="CI61" s="618"/>
      <c r="CJ61" s="618"/>
      <c r="CK61" s="618"/>
      <c r="CL61" s="618"/>
      <c r="CM61" s="618"/>
      <c r="CN61" s="618"/>
      <c r="CO61" s="618"/>
      <c r="CP61" s="618"/>
      <c r="CQ61" s="618"/>
      <c r="CR61" s="618"/>
      <c r="CS61" s="618"/>
      <c r="CT61" s="618"/>
      <c r="CU61" s="618"/>
      <c r="CV61" s="619"/>
    </row>
    <row r="62" spans="1:100" ht="18" customHeight="1" x14ac:dyDescent="0.2">
      <c r="A62" s="98" t="s">
        <v>488</v>
      </c>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BI62" s="98"/>
      <c r="BJ62" s="98"/>
      <c r="BK62" s="275"/>
      <c r="BL62" s="276"/>
      <c r="BM62" s="276"/>
      <c r="BN62" s="276"/>
      <c r="BO62" s="276"/>
      <c r="BP62" s="276"/>
      <c r="BQ62" s="276"/>
      <c r="BR62" s="276"/>
      <c r="BS62" s="276"/>
      <c r="BT62" s="276"/>
      <c r="BU62" s="276"/>
      <c r="BV62" s="276"/>
      <c r="BW62" s="276"/>
      <c r="BX62" s="276"/>
      <c r="BY62" s="277"/>
      <c r="BZ62" s="98"/>
      <c r="CA62" s="98"/>
      <c r="CB62" s="622"/>
      <c r="CC62" s="500"/>
      <c r="CD62" s="500"/>
      <c r="CE62" s="500"/>
      <c r="CF62" s="500"/>
      <c r="CG62" s="618"/>
      <c r="CH62" s="618"/>
      <c r="CI62" s="618"/>
      <c r="CJ62" s="618"/>
      <c r="CK62" s="618"/>
      <c r="CL62" s="618"/>
      <c r="CM62" s="618"/>
      <c r="CN62" s="618"/>
      <c r="CO62" s="618"/>
      <c r="CP62" s="618"/>
      <c r="CQ62" s="618"/>
      <c r="CR62" s="618"/>
      <c r="CS62" s="618"/>
      <c r="CT62" s="618"/>
      <c r="CU62" s="618"/>
      <c r="CV62" s="619"/>
    </row>
    <row r="63" spans="1:100" ht="18" customHeight="1" thickBot="1" x14ac:dyDescent="0.25">
      <c r="A63" s="98" t="s">
        <v>490</v>
      </c>
      <c r="U63" s="98"/>
      <c r="V63" s="98"/>
      <c r="W63" s="98"/>
      <c r="X63" s="98"/>
      <c r="Y63" s="98"/>
      <c r="Z63" s="98"/>
      <c r="AA63" s="98"/>
      <c r="AB63" s="98"/>
      <c r="AC63" s="98"/>
      <c r="AD63" s="98"/>
      <c r="AE63" s="98"/>
      <c r="AF63" s="98"/>
      <c r="AG63" s="98"/>
      <c r="AH63" s="98"/>
      <c r="AI63" s="98"/>
      <c r="AJ63" s="98"/>
      <c r="AK63" s="98"/>
      <c r="AL63" s="98"/>
      <c r="AM63" s="98"/>
      <c r="AN63" s="98"/>
      <c r="BK63" s="290" t="s">
        <v>926</v>
      </c>
      <c r="BL63" s="291"/>
      <c r="BM63" s="291"/>
      <c r="BN63" s="291"/>
      <c r="BO63" s="291"/>
      <c r="BP63" s="291"/>
      <c r="BQ63" s="291"/>
      <c r="BR63" s="291"/>
      <c r="BS63" s="291"/>
      <c r="BT63" s="291"/>
      <c r="BU63" s="291"/>
      <c r="BV63" s="291"/>
      <c r="BW63" s="291"/>
      <c r="BX63" s="291"/>
      <c r="BY63" s="292"/>
      <c r="BZ63" s="98"/>
      <c r="CA63" s="98"/>
      <c r="CB63" s="623"/>
      <c r="CC63" s="624"/>
      <c r="CD63" s="624"/>
      <c r="CE63" s="624"/>
      <c r="CF63" s="624"/>
      <c r="CG63" s="620"/>
      <c r="CH63" s="620"/>
      <c r="CI63" s="620"/>
      <c r="CJ63" s="620"/>
      <c r="CK63" s="620"/>
      <c r="CL63" s="620"/>
      <c r="CM63" s="620"/>
      <c r="CN63" s="620"/>
      <c r="CO63" s="620"/>
      <c r="CP63" s="620"/>
      <c r="CQ63" s="620"/>
      <c r="CR63" s="620"/>
      <c r="CS63" s="620"/>
      <c r="CT63" s="620"/>
      <c r="CU63" s="620"/>
      <c r="CV63" s="621"/>
    </row>
    <row r="64" spans="1:100" ht="18" customHeight="1" x14ac:dyDescent="0.2">
      <c r="BK64" s="614" t="s">
        <v>491</v>
      </c>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c r="CU64" s="614"/>
      <c r="CV64" s="614"/>
    </row>
    <row r="65" spans="63:100" ht="18" customHeight="1" x14ac:dyDescent="0.2">
      <c r="BK65" s="98"/>
      <c r="BL65" s="98"/>
      <c r="BM65" s="98"/>
      <c r="BN65" s="98"/>
      <c r="BO65" s="98"/>
      <c r="BP65" s="98"/>
      <c r="BQ65" s="98"/>
      <c r="BR65" s="98"/>
      <c r="BS65" s="98"/>
      <c r="BT65" s="98"/>
      <c r="BU65" s="98"/>
      <c r="BV65" s="98"/>
      <c r="BW65" s="98"/>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row>
    <row r="66" spans="63:100" ht="18" customHeight="1" x14ac:dyDescent="0.2"/>
    <row r="67" spans="63:100" ht="18" customHeight="1" x14ac:dyDescent="0.2"/>
    <row r="68" spans="63:100" ht="16.5" customHeight="1" x14ac:dyDescent="0.2"/>
    <row r="69" spans="63:100" ht="16.5" customHeight="1" x14ac:dyDescent="0.2"/>
  </sheetData>
  <sheetProtection formatCells="0"/>
  <mergeCells count="449">
    <mergeCell ref="BV4:CF5"/>
    <mergeCell ref="CG4:CI5"/>
    <mergeCell ref="CJ4:CV6"/>
    <mergeCell ref="A5:G8"/>
    <mergeCell ref="I5:AE6"/>
    <mergeCell ref="AF5:AN6"/>
    <mergeCell ref="AO5:AU6"/>
    <mergeCell ref="AV5:AW5"/>
    <mergeCell ref="A1:BE2"/>
    <mergeCell ref="I3:Q3"/>
    <mergeCell ref="BE3:BQ3"/>
    <mergeCell ref="A4:G4"/>
    <mergeCell ref="I4:Y4"/>
    <mergeCell ref="Z4:AE4"/>
    <mergeCell ref="AF4:AN4"/>
    <mergeCell ref="AO4:AU4"/>
    <mergeCell ref="AV4:BD4"/>
    <mergeCell ref="BE4:BL4"/>
    <mergeCell ref="AX5:BC5"/>
    <mergeCell ref="BF5:BK5"/>
    <mergeCell ref="BN5:BQ5"/>
    <mergeCell ref="AV6:AW6"/>
    <mergeCell ref="AX6:BC6"/>
    <mergeCell ref="BF6:BI6"/>
    <mergeCell ref="BJ6:BP6"/>
    <mergeCell ref="BN4:BQ4"/>
    <mergeCell ref="BR4:BU5"/>
    <mergeCell ref="BR6:CI6"/>
    <mergeCell ref="I7:J7"/>
    <mergeCell ref="K7:M7"/>
    <mergeCell ref="O7:Q7"/>
    <mergeCell ref="S7:V7"/>
    <mergeCell ref="W7:Y7"/>
    <mergeCell ref="Z7:AC7"/>
    <mergeCell ref="AD7:AE7"/>
    <mergeCell ref="AF7:AT7"/>
    <mergeCell ref="AW7:BA7"/>
    <mergeCell ref="BJ7:BQ7"/>
    <mergeCell ref="BR7:CI10"/>
    <mergeCell ref="CJ7:CV7"/>
    <mergeCell ref="I8:AE8"/>
    <mergeCell ref="AF8:AO10"/>
    <mergeCell ref="AP8:AU8"/>
    <mergeCell ref="AV8:BD8"/>
    <mergeCell ref="BE8:BI10"/>
    <mergeCell ref="BJ8:BQ10"/>
    <mergeCell ref="I9:AE10"/>
    <mergeCell ref="AP9:AU9"/>
    <mergeCell ref="AW9:BA9"/>
    <mergeCell ref="AP10:AU10"/>
    <mergeCell ref="BA10:BC10"/>
    <mergeCell ref="A12:L12"/>
    <mergeCell ref="M12:AV12"/>
    <mergeCell ref="AW12:BD12"/>
    <mergeCell ref="BE7:BI7"/>
    <mergeCell ref="BE12:BH12"/>
    <mergeCell ref="A13:C13"/>
    <mergeCell ref="D13:N13"/>
    <mergeCell ref="O13:Q13"/>
    <mergeCell ref="R13:T13"/>
    <mergeCell ref="U13:W13"/>
    <mergeCell ref="X13:AH13"/>
    <mergeCell ref="AI13:AK13"/>
    <mergeCell ref="AL13:AN13"/>
    <mergeCell ref="AO13:AQ13"/>
    <mergeCell ref="AR13:BB13"/>
    <mergeCell ref="BC13:BE13"/>
    <mergeCell ref="BF13:BH13"/>
    <mergeCell ref="A14:C14"/>
    <mergeCell ref="D14:N14"/>
    <mergeCell ref="O14:Q14"/>
    <mergeCell ref="R14:T14"/>
    <mergeCell ref="U14:W14"/>
    <mergeCell ref="X14:AH14"/>
    <mergeCell ref="AI14:AK14"/>
    <mergeCell ref="AL14:AN14"/>
    <mergeCell ref="AO14:AQ14"/>
    <mergeCell ref="AR14:BB14"/>
    <mergeCell ref="BC14:BE14"/>
    <mergeCell ref="BF14:BH14"/>
    <mergeCell ref="A15:C15"/>
    <mergeCell ref="D15:N15"/>
    <mergeCell ref="O15:Q15"/>
    <mergeCell ref="R15:T15"/>
    <mergeCell ref="U15:W15"/>
    <mergeCell ref="BF15:BH15"/>
    <mergeCell ref="A16:C16"/>
    <mergeCell ref="D16:N16"/>
    <mergeCell ref="O16:Q16"/>
    <mergeCell ref="R16:T16"/>
    <mergeCell ref="U16:W16"/>
    <mergeCell ref="X16:AH16"/>
    <mergeCell ref="AI16:AK16"/>
    <mergeCell ref="AL16:AN16"/>
    <mergeCell ref="AO16:AQ16"/>
    <mergeCell ref="X15:AH15"/>
    <mergeCell ref="AI15:AK15"/>
    <mergeCell ref="AL15:AN15"/>
    <mergeCell ref="AO15:AQ15"/>
    <mergeCell ref="AR15:BB15"/>
    <mergeCell ref="BC15:BE15"/>
    <mergeCell ref="AR16:BB16"/>
    <mergeCell ref="BC16:BE16"/>
    <mergeCell ref="BF16:BH16"/>
    <mergeCell ref="A17:C17"/>
    <mergeCell ref="D17:N17"/>
    <mergeCell ref="O17:Q17"/>
    <mergeCell ref="R17:T17"/>
    <mergeCell ref="U17:W17"/>
    <mergeCell ref="X17:AH17"/>
    <mergeCell ref="AI17:AK17"/>
    <mergeCell ref="AL17:AN17"/>
    <mergeCell ref="AO17:AQ17"/>
    <mergeCell ref="AR17:BB17"/>
    <mergeCell ref="BC17:BE17"/>
    <mergeCell ref="BF17:BH17"/>
    <mergeCell ref="A18:C18"/>
    <mergeCell ref="D18:N18"/>
    <mergeCell ref="O18:Q18"/>
    <mergeCell ref="R18:T18"/>
    <mergeCell ref="U18:W18"/>
    <mergeCell ref="BF18:BH18"/>
    <mergeCell ref="A19:C19"/>
    <mergeCell ref="D19:N19"/>
    <mergeCell ref="O19:Q19"/>
    <mergeCell ref="R19:T19"/>
    <mergeCell ref="U19:W19"/>
    <mergeCell ref="X19:AH19"/>
    <mergeCell ref="AI19:AK19"/>
    <mergeCell ref="AL19:AN19"/>
    <mergeCell ref="AO19:AQ19"/>
    <mergeCell ref="X18:AH18"/>
    <mergeCell ref="AI18:AK18"/>
    <mergeCell ref="AL18:AN18"/>
    <mergeCell ref="AO18:AQ18"/>
    <mergeCell ref="AR18:BB18"/>
    <mergeCell ref="BC18:BE18"/>
    <mergeCell ref="A21:N21"/>
    <mergeCell ref="O21:Q21"/>
    <mergeCell ref="R21:T21"/>
    <mergeCell ref="U21:W21"/>
    <mergeCell ref="X21:AH21"/>
    <mergeCell ref="AR19:BB19"/>
    <mergeCell ref="BC19:BE19"/>
    <mergeCell ref="BF19:BH19"/>
    <mergeCell ref="A20:C20"/>
    <mergeCell ref="D20:N20"/>
    <mergeCell ref="O20:Q20"/>
    <mergeCell ref="R20:T20"/>
    <mergeCell ref="U20:W20"/>
    <mergeCell ref="X20:AH20"/>
    <mergeCell ref="AI20:AK20"/>
    <mergeCell ref="AI21:AK21"/>
    <mergeCell ref="AL21:AN21"/>
    <mergeCell ref="AO21:AQ21"/>
    <mergeCell ref="AR21:BB21"/>
    <mergeCell ref="BC21:BE21"/>
    <mergeCell ref="BF21:BH21"/>
    <mergeCell ref="AL20:AN20"/>
    <mergeCell ref="AO20:AQ20"/>
    <mergeCell ref="AR20:BB20"/>
    <mergeCell ref="BC20:BE20"/>
    <mergeCell ref="BF20:BH20"/>
    <mergeCell ref="AI22:AK22"/>
    <mergeCell ref="AL22:AN22"/>
    <mergeCell ref="AO22:AQ22"/>
    <mergeCell ref="AR22:BB22"/>
    <mergeCell ref="BC22:BE22"/>
    <mergeCell ref="BF22:BH22"/>
    <mergeCell ref="A22:C22"/>
    <mergeCell ref="D22:N22"/>
    <mergeCell ref="O22:Q22"/>
    <mergeCell ref="R22:T22"/>
    <mergeCell ref="U22:W22"/>
    <mergeCell ref="X22:AH22"/>
    <mergeCell ref="AI23:AK23"/>
    <mergeCell ref="AL23:AN23"/>
    <mergeCell ref="AO23:AQ23"/>
    <mergeCell ref="AR23:BB23"/>
    <mergeCell ref="BC23:BE23"/>
    <mergeCell ref="BF23:BH23"/>
    <mergeCell ref="A23:C23"/>
    <mergeCell ref="D23:N23"/>
    <mergeCell ref="O23:Q23"/>
    <mergeCell ref="R23:T23"/>
    <mergeCell ref="U23:W23"/>
    <mergeCell ref="X23:AH23"/>
    <mergeCell ref="AI24:AK24"/>
    <mergeCell ref="AL24:AN24"/>
    <mergeCell ref="AO24:BB24"/>
    <mergeCell ref="BC24:BE24"/>
    <mergeCell ref="BF24:BH24"/>
    <mergeCell ref="A25:C25"/>
    <mergeCell ref="D25:N25"/>
    <mergeCell ref="O25:Q25"/>
    <mergeCell ref="R25:T25"/>
    <mergeCell ref="U25:W25"/>
    <mergeCell ref="A24:C24"/>
    <mergeCell ref="D24:N24"/>
    <mergeCell ref="O24:Q24"/>
    <mergeCell ref="R24:T24"/>
    <mergeCell ref="U24:W24"/>
    <mergeCell ref="X24:AH24"/>
    <mergeCell ref="BF25:BH25"/>
    <mergeCell ref="A26:C26"/>
    <mergeCell ref="D26:N26"/>
    <mergeCell ref="O26:Q26"/>
    <mergeCell ref="R26:T26"/>
    <mergeCell ref="U26:W26"/>
    <mergeCell ref="X26:AH26"/>
    <mergeCell ref="AI26:AK26"/>
    <mergeCell ref="AL26:AN26"/>
    <mergeCell ref="AO26:AQ26"/>
    <mergeCell ref="X25:AH25"/>
    <mergeCell ref="AI25:AK25"/>
    <mergeCell ref="AL25:AN25"/>
    <mergeCell ref="AO25:AQ25"/>
    <mergeCell ref="AR25:BB25"/>
    <mergeCell ref="BC25:BE25"/>
    <mergeCell ref="BF27:BH27"/>
    <mergeCell ref="A28:N28"/>
    <mergeCell ref="O28:Q28"/>
    <mergeCell ref="R28:T28"/>
    <mergeCell ref="U28:AH28"/>
    <mergeCell ref="AI28:AK28"/>
    <mergeCell ref="AR26:BB26"/>
    <mergeCell ref="BC26:BE26"/>
    <mergeCell ref="BF26:BH26"/>
    <mergeCell ref="A27:C27"/>
    <mergeCell ref="D27:N27"/>
    <mergeCell ref="O27:Q27"/>
    <mergeCell ref="R27:T27"/>
    <mergeCell ref="U27:W27"/>
    <mergeCell ref="X27:AH27"/>
    <mergeCell ref="AI27:AK27"/>
    <mergeCell ref="A29:C29"/>
    <mergeCell ref="D29:N29"/>
    <mergeCell ref="O29:Q29"/>
    <mergeCell ref="R29:T29"/>
    <mergeCell ref="U29:W29"/>
    <mergeCell ref="AL27:AN27"/>
    <mergeCell ref="AO27:AQ27"/>
    <mergeCell ref="AR27:BB27"/>
    <mergeCell ref="BC27:BE27"/>
    <mergeCell ref="X29:AH29"/>
    <mergeCell ref="AI29:AK29"/>
    <mergeCell ref="AL29:AN29"/>
    <mergeCell ref="AO29:BB29"/>
    <mergeCell ref="BC29:BE29"/>
    <mergeCell ref="BF29:BH29"/>
    <mergeCell ref="AL28:AN28"/>
    <mergeCell ref="AO28:AQ28"/>
    <mergeCell ref="AR28:BB28"/>
    <mergeCell ref="BC28:BE28"/>
    <mergeCell ref="BF28:BH28"/>
    <mergeCell ref="AI30:AK30"/>
    <mergeCell ref="AL30:AN30"/>
    <mergeCell ref="AO30:AQ30"/>
    <mergeCell ref="AR30:BB30"/>
    <mergeCell ref="BC30:BE30"/>
    <mergeCell ref="BF30:BH30"/>
    <mergeCell ref="A30:C30"/>
    <mergeCell ref="D30:N30"/>
    <mergeCell ref="O30:Q30"/>
    <mergeCell ref="R30:T30"/>
    <mergeCell ref="U30:W30"/>
    <mergeCell ref="X30:AH30"/>
    <mergeCell ref="AI31:AK31"/>
    <mergeCell ref="AL31:AN31"/>
    <mergeCell ref="AO31:AQ31"/>
    <mergeCell ref="AR31:BB31"/>
    <mergeCell ref="BC31:BE31"/>
    <mergeCell ref="BF31:BH31"/>
    <mergeCell ref="A31:C31"/>
    <mergeCell ref="D31:N31"/>
    <mergeCell ref="O31:Q31"/>
    <mergeCell ref="R31:T31"/>
    <mergeCell ref="U31:W31"/>
    <mergeCell ref="X31:AH31"/>
    <mergeCell ref="AI32:AK32"/>
    <mergeCell ref="AL32:AN32"/>
    <mergeCell ref="AO32:AQ32"/>
    <mergeCell ref="AR32:BB32"/>
    <mergeCell ref="BC32:BE32"/>
    <mergeCell ref="BF32:BH32"/>
    <mergeCell ref="A32:C32"/>
    <mergeCell ref="D32:N32"/>
    <mergeCell ref="O32:Q32"/>
    <mergeCell ref="R32:T32"/>
    <mergeCell ref="U32:W32"/>
    <mergeCell ref="X32:AH32"/>
    <mergeCell ref="AI33:AK33"/>
    <mergeCell ref="AL33:AN33"/>
    <mergeCell ref="AO33:BB33"/>
    <mergeCell ref="BC33:BE33"/>
    <mergeCell ref="BF33:BH33"/>
    <mergeCell ref="A34:C34"/>
    <mergeCell ref="D34:N34"/>
    <mergeCell ref="O34:Q34"/>
    <mergeCell ref="R34:T34"/>
    <mergeCell ref="U34:W34"/>
    <mergeCell ref="A33:C33"/>
    <mergeCell ref="D33:N33"/>
    <mergeCell ref="O33:Q33"/>
    <mergeCell ref="R33:T33"/>
    <mergeCell ref="U33:W33"/>
    <mergeCell ref="X33:AH33"/>
    <mergeCell ref="AI35:AK35"/>
    <mergeCell ref="X34:AH34"/>
    <mergeCell ref="AI34:AK34"/>
    <mergeCell ref="AL34:AN34"/>
    <mergeCell ref="AO34:AU36"/>
    <mergeCell ref="AV34:BB36"/>
    <mergeCell ref="BC34:BH36"/>
    <mergeCell ref="AL35:AN35"/>
    <mergeCell ref="AI36:AK36"/>
    <mergeCell ref="AL36:AN36"/>
    <mergeCell ref="A36:C36"/>
    <mergeCell ref="D36:N36"/>
    <mergeCell ref="O36:Q36"/>
    <mergeCell ref="R36:T36"/>
    <mergeCell ref="U36:W36"/>
    <mergeCell ref="X36:AH36"/>
    <mergeCell ref="A35:N35"/>
    <mergeCell ref="O35:Q35"/>
    <mergeCell ref="R35:T35"/>
    <mergeCell ref="U35:W35"/>
    <mergeCell ref="X35:AH35"/>
    <mergeCell ref="AI37:AK37"/>
    <mergeCell ref="AL37:AN37"/>
    <mergeCell ref="A38:C38"/>
    <mergeCell ref="D38:N38"/>
    <mergeCell ref="O38:Q38"/>
    <mergeCell ref="R38:T38"/>
    <mergeCell ref="U38:AH38"/>
    <mergeCell ref="AI38:AK38"/>
    <mergeCell ref="AL38:AN38"/>
    <mergeCell ref="A37:C37"/>
    <mergeCell ref="D37:N37"/>
    <mergeCell ref="O37:Q37"/>
    <mergeCell ref="R37:T37"/>
    <mergeCell ref="U37:W37"/>
    <mergeCell ref="X37:AH37"/>
    <mergeCell ref="A41:N41"/>
    <mergeCell ref="O41:Q41"/>
    <mergeCell ref="R41:T41"/>
    <mergeCell ref="U41:W41"/>
    <mergeCell ref="X41:AH41"/>
    <mergeCell ref="AI41:AK41"/>
    <mergeCell ref="AI39:AK39"/>
    <mergeCell ref="AL39:AN39"/>
    <mergeCell ref="A40:C40"/>
    <mergeCell ref="D40:N40"/>
    <mergeCell ref="O40:Q40"/>
    <mergeCell ref="R40:T40"/>
    <mergeCell ref="U40:W40"/>
    <mergeCell ref="X40:AH40"/>
    <mergeCell ref="AI40:AK40"/>
    <mergeCell ref="AL40:AN40"/>
    <mergeCell ref="A39:C39"/>
    <mergeCell ref="D39:N39"/>
    <mergeCell ref="O39:Q39"/>
    <mergeCell ref="R39:T39"/>
    <mergeCell ref="U39:W39"/>
    <mergeCell ref="X39:AH39"/>
    <mergeCell ref="AL41:AN41"/>
    <mergeCell ref="U42:W42"/>
    <mergeCell ref="X42:AH42"/>
    <mergeCell ref="AI42:AK42"/>
    <mergeCell ref="AL42:AN42"/>
    <mergeCell ref="U43:W43"/>
    <mergeCell ref="X43:AH43"/>
    <mergeCell ref="AI43:AK43"/>
    <mergeCell ref="AL43:AN43"/>
    <mergeCell ref="U44:W44"/>
    <mergeCell ref="X44:AH44"/>
    <mergeCell ref="AI44:AK44"/>
    <mergeCell ref="AL44:AN44"/>
    <mergeCell ref="BA44:BH44"/>
    <mergeCell ref="U45:W45"/>
    <mergeCell ref="X45:AH45"/>
    <mergeCell ref="AI45:AK45"/>
    <mergeCell ref="AL45:AN45"/>
    <mergeCell ref="BA45:BD45"/>
    <mergeCell ref="U47:W47"/>
    <mergeCell ref="X47:AH47"/>
    <mergeCell ref="AI47:AK47"/>
    <mergeCell ref="AL47:AN47"/>
    <mergeCell ref="BA47:BD47"/>
    <mergeCell ref="BE47:BH47"/>
    <mergeCell ref="BE45:BH45"/>
    <mergeCell ref="U46:AH46"/>
    <mergeCell ref="AI46:AK46"/>
    <mergeCell ref="AL46:AN46"/>
    <mergeCell ref="BA46:BD46"/>
    <mergeCell ref="BE46:BH46"/>
    <mergeCell ref="BA49:BH49"/>
    <mergeCell ref="U50:W50"/>
    <mergeCell ref="X50:AH50"/>
    <mergeCell ref="AI50:AK50"/>
    <mergeCell ref="AL50:AN50"/>
    <mergeCell ref="U48:W48"/>
    <mergeCell ref="X48:AH48"/>
    <mergeCell ref="AI48:AK48"/>
    <mergeCell ref="AL48:AN48"/>
    <mergeCell ref="BA48:BD48"/>
    <mergeCell ref="BE48:BH48"/>
    <mergeCell ref="U51:W51"/>
    <mergeCell ref="X51:AH51"/>
    <mergeCell ref="AI51:AK51"/>
    <mergeCell ref="AL51:AN51"/>
    <mergeCell ref="U52:W52"/>
    <mergeCell ref="X52:AH52"/>
    <mergeCell ref="AI52:AK52"/>
    <mergeCell ref="AL52:AN52"/>
    <mergeCell ref="U49:W49"/>
    <mergeCell ref="X49:AH49"/>
    <mergeCell ref="AI49:AK49"/>
    <mergeCell ref="AL49:AN49"/>
    <mergeCell ref="BF53:BH53"/>
    <mergeCell ref="U54:AH54"/>
    <mergeCell ref="AI54:AK54"/>
    <mergeCell ref="AL54:AN54"/>
    <mergeCell ref="AU54:AY54"/>
    <mergeCell ref="AZ54:BC54"/>
    <mergeCell ref="BD54:BE54"/>
    <mergeCell ref="BF54:BH54"/>
    <mergeCell ref="U53:W53"/>
    <mergeCell ref="X53:AH53"/>
    <mergeCell ref="AI53:AK53"/>
    <mergeCell ref="AL53:AN53"/>
    <mergeCell ref="AU53:AY53"/>
    <mergeCell ref="AZ53:BE53"/>
    <mergeCell ref="BK64:CV64"/>
    <mergeCell ref="BK59:BY59"/>
    <mergeCell ref="CB59:CV60"/>
    <mergeCell ref="BK60:BY62"/>
    <mergeCell ref="CB61:CF61"/>
    <mergeCell ref="CG61:CV63"/>
    <mergeCell ref="CB62:CF63"/>
    <mergeCell ref="BK63:BY63"/>
    <mergeCell ref="AU55:AY55"/>
    <mergeCell ref="AZ55:BC55"/>
    <mergeCell ref="BD55:BE55"/>
    <mergeCell ref="BF55:BH55"/>
    <mergeCell ref="CB55:CV56"/>
    <mergeCell ref="AU56:BH57"/>
    <mergeCell ref="BK57:BY58"/>
    <mergeCell ref="CB57:CV58"/>
  </mergeCells>
  <phoneticPr fontId="1"/>
  <conditionalFormatting sqref="AF8:AO10">
    <cfRule type="cellIs" dxfId="122" priority="8" stopIfTrue="1" operator="equal">
      <formula>0</formula>
    </cfRule>
  </conditionalFormatting>
  <conditionalFormatting sqref="AP10:AU10">
    <cfRule type="cellIs" dxfId="121" priority="9" stopIfTrue="1" operator="equal">
      <formula>0</formula>
    </cfRule>
  </conditionalFormatting>
  <conditionalFormatting sqref="A12">
    <cfRule type="cellIs" dxfId="120" priority="7" operator="equal">
      <formula>0</formula>
    </cfRule>
  </conditionalFormatting>
  <conditionalFormatting sqref="BE12">
    <cfRule type="expression" dxfId="119" priority="5" stopIfTrue="1">
      <formula>AW12=0</formula>
    </cfRule>
  </conditionalFormatting>
  <conditionalFormatting sqref="AW12:BD12">
    <cfRule type="cellIs" dxfId="118" priority="6" operator="equal">
      <formula>0</formula>
    </cfRule>
  </conditionalFormatting>
  <conditionalFormatting sqref="A14:C20 A29:C34 U29:W37 AO25:AQ28 A22:C27 A36:C40 AO14:AQ23 AO30:AQ30 U25:W27 U14:W19 U21:W23 AO32:AQ32 U39:W45 U47:W47 U49:W53">
    <cfRule type="expression" dxfId="117" priority="10">
      <formula>$BF$54="●"</formula>
    </cfRule>
  </conditionalFormatting>
  <conditionalFormatting sqref="U24:W24">
    <cfRule type="expression" dxfId="116" priority="4">
      <formula>$BF$54="●"</formula>
    </cfRule>
  </conditionalFormatting>
  <conditionalFormatting sqref="U20:W20">
    <cfRule type="expression" dxfId="115" priority="3">
      <formula>$BF$54="●"</formula>
    </cfRule>
  </conditionalFormatting>
  <conditionalFormatting sqref="AO31:AQ31">
    <cfRule type="expression" dxfId="114" priority="2">
      <formula>$BF$54="●"</formula>
    </cfRule>
  </conditionalFormatting>
  <conditionalFormatting sqref="U48:W48">
    <cfRule type="expression" dxfId="113" priority="1">
      <formula>$BF$54="●"</formula>
    </cfRule>
  </conditionalFormatting>
  <dataValidations count="2">
    <dataValidation type="list" allowBlank="1" showInputMessage="1" showErrorMessage="1" sqref="BF54:BH54" xr:uid="{619E8691-0546-41A0-806D-A3EC8F943316}">
      <formula1>"●,　"</formula1>
    </dataValidation>
    <dataValidation type="list" allowBlank="1" showInputMessage="1" showErrorMessage="1" sqref="A5:G8" xr:uid="{9059A1FD-579B-4269-B8DD-47AE7663B341}">
      <formula1>$AV$3:$AZ$3</formula1>
    </dataValidation>
  </dataValidations>
  <pageMargins left="0.78740157480314965" right="0.39370078740157483" top="0.39370078740157483" bottom="0.35433070866141736" header="0.51181102362204722" footer="0.51181102362204722"/>
  <pageSetup paperSize="8"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Group Box 1">
              <controlPr defaultSize="0" autoFill="0" autoPict="0">
                <anchor moveWithCells="1">
                  <from>
                    <xdr:col>47</xdr:col>
                    <xdr:colOff>0</xdr:colOff>
                    <xdr:row>7</xdr:row>
                    <xdr:rowOff>0</xdr:rowOff>
                  </from>
                  <to>
                    <xdr:col>56</xdr:col>
                    <xdr:colOff>0</xdr:colOff>
                    <xdr:row>9</xdr:row>
                    <xdr:rowOff>312420</xdr:rowOff>
                  </to>
                </anchor>
              </controlPr>
            </control>
          </mc:Choice>
        </mc:AlternateContent>
        <mc:AlternateContent xmlns:mc="http://schemas.openxmlformats.org/markup-compatibility/2006">
          <mc:Choice Requires="x14">
            <control shapeId="701442" r:id="rId5" name="Option Button 2">
              <controlPr defaultSize="0" autoFill="0" autoLine="0" autoPict="0">
                <anchor moveWithCells="1">
                  <from>
                    <xdr:col>47</xdr:col>
                    <xdr:colOff>7620</xdr:colOff>
                    <xdr:row>8</xdr:row>
                    <xdr:rowOff>0</xdr:rowOff>
                  </from>
                  <to>
                    <xdr:col>51</xdr:col>
                    <xdr:colOff>45720</xdr:colOff>
                    <xdr:row>9</xdr:row>
                    <xdr:rowOff>0</xdr:rowOff>
                  </to>
                </anchor>
              </controlPr>
            </control>
          </mc:Choice>
        </mc:AlternateContent>
        <mc:AlternateContent xmlns:mc="http://schemas.openxmlformats.org/markup-compatibility/2006">
          <mc:Choice Requires="x14">
            <control shapeId="701443" r:id="rId6" name="Option Button 3">
              <controlPr defaultSize="0" autoFill="0" autoLine="0" autoPict="0">
                <anchor moveWithCells="1">
                  <from>
                    <xdr:col>47</xdr:col>
                    <xdr:colOff>7620</xdr:colOff>
                    <xdr:row>9</xdr:row>
                    <xdr:rowOff>45720</xdr:rowOff>
                  </from>
                  <to>
                    <xdr:col>49</xdr:col>
                    <xdr:colOff>152400</xdr:colOff>
                    <xdr:row>9</xdr:row>
                    <xdr:rowOff>259080</xdr:rowOff>
                  </to>
                </anchor>
              </controlPr>
            </control>
          </mc:Choice>
        </mc:AlternateContent>
        <mc:AlternateContent xmlns:mc="http://schemas.openxmlformats.org/markup-compatibility/2006">
          <mc:Choice Requires="x14">
            <control shapeId="701444" r:id="rId7" name="Option Button 4">
              <controlPr defaultSize="0" autoFill="0" autoLine="0" autoPict="0">
                <anchor moveWithCells="1">
                  <from>
                    <xdr:col>51</xdr:col>
                    <xdr:colOff>7620</xdr:colOff>
                    <xdr:row>9</xdr:row>
                    <xdr:rowOff>45720</xdr:rowOff>
                  </from>
                  <to>
                    <xdr:col>54</xdr:col>
                    <xdr:colOff>106680</xdr:colOff>
                    <xdr:row>9</xdr:row>
                    <xdr:rowOff>259080</xdr:rowOff>
                  </to>
                </anchor>
              </controlPr>
            </control>
          </mc:Choice>
        </mc:AlternateContent>
        <mc:AlternateContent xmlns:mc="http://schemas.openxmlformats.org/markup-compatibility/2006">
          <mc:Choice Requires="x14">
            <control shapeId="701445" r:id="rId8" name="Group Box 5">
              <controlPr defaultSize="0" autoFill="0" autoPict="0">
                <anchor moveWithCells="1">
                  <from>
                    <xdr:col>56</xdr:col>
                    <xdr:colOff>0</xdr:colOff>
                    <xdr:row>3</xdr:row>
                    <xdr:rowOff>0</xdr:rowOff>
                  </from>
                  <to>
                    <xdr:col>69</xdr:col>
                    <xdr:colOff>0</xdr:colOff>
                    <xdr:row>9</xdr:row>
                    <xdr:rowOff>312420</xdr:rowOff>
                  </to>
                </anchor>
              </controlPr>
            </control>
          </mc:Choice>
        </mc:AlternateContent>
        <mc:AlternateContent xmlns:mc="http://schemas.openxmlformats.org/markup-compatibility/2006">
          <mc:Choice Requires="x14">
            <control shapeId="701446" r:id="rId9" name="Option Button 6">
              <controlPr defaultSize="0" autoFill="0" autoLine="0" autoPict="0">
                <anchor moveWithCells="1">
                  <from>
                    <xdr:col>64</xdr:col>
                    <xdr:colOff>22860</xdr:colOff>
                    <xdr:row>3</xdr:row>
                    <xdr:rowOff>0</xdr:rowOff>
                  </from>
                  <to>
                    <xdr:col>68</xdr:col>
                    <xdr:colOff>45720</xdr:colOff>
                    <xdr:row>4</xdr:row>
                    <xdr:rowOff>0</xdr:rowOff>
                  </to>
                </anchor>
              </controlPr>
            </control>
          </mc:Choice>
        </mc:AlternateContent>
        <mc:AlternateContent xmlns:mc="http://schemas.openxmlformats.org/markup-compatibility/2006">
          <mc:Choice Requires="x14">
            <control shapeId="701447" r:id="rId10" name="Option Button 7">
              <controlPr defaultSize="0" autoFill="0" autoLine="0" autoPict="0">
                <anchor moveWithCells="1">
                  <from>
                    <xdr:col>56</xdr:col>
                    <xdr:colOff>30480</xdr:colOff>
                    <xdr:row>3</xdr:row>
                    <xdr:rowOff>175260</xdr:rowOff>
                  </from>
                  <to>
                    <xdr:col>60</xdr:col>
                    <xdr:colOff>38100</xdr:colOff>
                    <xdr:row>5</xdr:row>
                    <xdr:rowOff>0</xdr:rowOff>
                  </to>
                </anchor>
              </controlPr>
            </control>
          </mc:Choice>
        </mc:AlternateContent>
        <mc:AlternateContent xmlns:mc="http://schemas.openxmlformats.org/markup-compatibility/2006">
          <mc:Choice Requires="x14">
            <control shapeId="701448" r:id="rId11" name="Option Button 8">
              <controlPr defaultSize="0" autoFill="0" autoLine="0" autoPict="0">
                <anchor moveWithCells="1">
                  <from>
                    <xdr:col>64</xdr:col>
                    <xdr:colOff>7620</xdr:colOff>
                    <xdr:row>4</xdr:row>
                    <xdr:rowOff>0</xdr:rowOff>
                  </from>
                  <to>
                    <xdr:col>67</xdr:col>
                    <xdr:colOff>0</xdr:colOff>
                    <xdr:row>5</xdr:row>
                    <xdr:rowOff>0</xdr:rowOff>
                  </to>
                </anchor>
              </controlPr>
            </control>
          </mc:Choice>
        </mc:AlternateContent>
        <mc:AlternateContent xmlns:mc="http://schemas.openxmlformats.org/markup-compatibility/2006">
          <mc:Choice Requires="x14">
            <control shapeId="701449" r:id="rId12" name="Check Box 9">
              <controlPr defaultSize="0" autoFill="0" autoLine="0" autoPict="0">
                <anchor moveWithCells="1">
                  <from>
                    <xdr:col>47</xdr:col>
                    <xdr:colOff>7620</xdr:colOff>
                    <xdr:row>6</xdr:row>
                    <xdr:rowOff>45720</xdr:rowOff>
                  </from>
                  <to>
                    <xdr:col>50</xdr:col>
                    <xdr:colOff>106680</xdr:colOff>
                    <xdr:row>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38FB3-F5DF-45EA-BAD0-52A20CD2CD77}">
  <sheetPr>
    <pageSetUpPr fitToPage="1"/>
  </sheetPr>
  <dimension ref="A1:CV103"/>
  <sheetViews>
    <sheetView showGridLines="0" view="pageBreakPreview" zoomScale="55" zoomScaleNormal="85" zoomScaleSheetLayoutView="55" workbookViewId="0">
      <selection sqref="A1:BE2"/>
    </sheetView>
  </sheetViews>
  <sheetFormatPr defaultColWidth="9" defaultRowHeight="13.2" x14ac:dyDescent="0.2"/>
  <cols>
    <col min="1" max="100" width="2.5" style="84" customWidth="1"/>
    <col min="101" max="101" width="5.59765625" style="84" customWidth="1"/>
    <col min="102" max="16384" width="9" style="84"/>
  </cols>
  <sheetData>
    <row r="1" spans="1:100" ht="18.75" customHeight="1" x14ac:dyDescent="0.4">
      <c r="A1" s="540" t="s">
        <v>1203</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37"/>
      <c r="CG1" s="37"/>
      <c r="CH1" s="37"/>
      <c r="CI1" s="37"/>
      <c r="CJ1" s="37"/>
      <c r="CK1" s="37"/>
      <c r="CL1" s="37"/>
      <c r="CM1" s="37"/>
      <c r="CN1" s="37"/>
      <c r="CO1" s="37"/>
      <c r="CP1" s="37"/>
      <c r="CQ1" s="37"/>
      <c r="CR1" s="37"/>
      <c r="CS1" s="37"/>
      <c r="CT1" s="37"/>
      <c r="CU1" s="37"/>
      <c r="CV1" s="37"/>
    </row>
    <row r="2" spans="1:100" ht="17.25" customHeight="1" x14ac:dyDescent="0.4">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37"/>
      <c r="CF2" s="37"/>
      <c r="CG2" s="37"/>
      <c r="CH2" s="37"/>
      <c r="CI2" s="37"/>
      <c r="CJ2" s="37"/>
      <c r="CK2" s="37"/>
      <c r="CL2" s="37"/>
      <c r="CM2" s="37"/>
      <c r="CN2" s="37"/>
      <c r="CO2" s="37"/>
      <c r="CP2" s="37"/>
      <c r="CQ2" s="37"/>
      <c r="CR2" s="37"/>
      <c r="CS2" s="37"/>
      <c r="CT2" s="37"/>
      <c r="CU2" s="37"/>
      <c r="CV2" s="37"/>
    </row>
    <row r="3" spans="1:100" ht="14.25" customHeight="1" thickBot="1" x14ac:dyDescent="0.25">
      <c r="A3" s="38"/>
      <c r="B3" s="38"/>
      <c r="C3" s="38"/>
      <c r="D3" s="38"/>
      <c r="E3" s="38"/>
      <c r="F3" s="38"/>
      <c r="G3" s="38"/>
      <c r="H3" s="98"/>
      <c r="I3" s="541" t="s">
        <v>14</v>
      </c>
      <c r="J3" s="541"/>
      <c r="K3" s="541"/>
      <c r="L3" s="541"/>
      <c r="M3" s="541"/>
      <c r="N3" s="541"/>
      <c r="O3" s="541"/>
      <c r="P3" s="541"/>
      <c r="Q3" s="541"/>
      <c r="R3" s="38"/>
      <c r="S3" s="3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56">
        <f>IF(CEILING(CJ4-1,7)-1&lt;CJ4,"",CEILING(CJ4-1,7)-1)+1</f>
        <v>43834</v>
      </c>
      <c r="AW3" s="56">
        <f>IF(AV3="",CEILING(CJ4-1,7)+6,AV3+7+7)-1</f>
        <v>43847</v>
      </c>
      <c r="AX3" s="56">
        <f>AW3+7</f>
        <v>43854</v>
      </c>
      <c r="AY3" s="56">
        <f>AX3+7</f>
        <v>43861</v>
      </c>
      <c r="AZ3" s="56"/>
      <c r="BA3" s="50" t="b">
        <f>IF(ヘッダ入力!BA3="","",ヘッダ入力!BA3)</f>
        <v>0</v>
      </c>
      <c r="BB3" s="50">
        <f>IF(ヘッダ入力!BB3="","",ヘッダ入力!BB3)</f>
        <v>0</v>
      </c>
      <c r="BC3" s="50">
        <f>IF(ヘッダ入力!BC3="","",ヘッダ入力!BC3)</f>
        <v>0</v>
      </c>
      <c r="BD3" s="98"/>
      <c r="BE3" s="542" t="s">
        <v>15</v>
      </c>
      <c r="BF3" s="542"/>
      <c r="BG3" s="542"/>
      <c r="BH3" s="542"/>
      <c r="BI3" s="542"/>
      <c r="BJ3" s="542"/>
      <c r="BK3" s="542"/>
      <c r="BL3" s="542"/>
      <c r="BM3" s="542"/>
      <c r="BN3" s="542"/>
      <c r="BO3" s="542"/>
      <c r="BP3" s="542"/>
      <c r="BQ3" s="542"/>
      <c r="BR3" s="98"/>
      <c r="BS3" s="98"/>
      <c r="BT3" s="98"/>
      <c r="BU3" s="98"/>
      <c r="BV3" s="98"/>
      <c r="BW3" s="98"/>
      <c r="BX3" s="98"/>
      <c r="BY3" s="98"/>
      <c r="BZ3" s="98"/>
      <c r="CA3" s="98"/>
      <c r="CB3" s="98"/>
      <c r="CC3" s="98"/>
      <c r="CD3" s="98"/>
      <c r="CE3" s="98"/>
      <c r="CF3" s="40"/>
      <c r="CG3" s="40"/>
      <c r="CH3" s="40"/>
      <c r="CI3" s="40"/>
      <c r="CJ3" s="40"/>
      <c r="CK3" s="40"/>
      <c r="CL3" s="40"/>
      <c r="CM3" s="40"/>
      <c r="CN3" s="40"/>
      <c r="CO3" s="40"/>
      <c r="CP3" s="40"/>
      <c r="CQ3" s="40"/>
      <c r="CR3" s="40"/>
      <c r="CS3" s="40"/>
      <c r="CT3" s="40"/>
      <c r="CU3" s="40"/>
      <c r="CV3" s="40"/>
    </row>
    <row r="4" spans="1:100" ht="14.25" customHeight="1" thickTop="1" x14ac:dyDescent="0.2">
      <c r="A4" s="543" t="s">
        <v>17</v>
      </c>
      <c r="B4" s="544"/>
      <c r="C4" s="544"/>
      <c r="D4" s="544"/>
      <c r="E4" s="544"/>
      <c r="F4" s="544"/>
      <c r="G4" s="545"/>
      <c r="H4" s="98"/>
      <c r="I4" s="543" t="s">
        <v>18</v>
      </c>
      <c r="J4" s="544"/>
      <c r="K4" s="544"/>
      <c r="L4" s="544"/>
      <c r="M4" s="544"/>
      <c r="N4" s="544"/>
      <c r="O4" s="544"/>
      <c r="P4" s="544"/>
      <c r="Q4" s="544"/>
      <c r="R4" s="544"/>
      <c r="S4" s="544"/>
      <c r="T4" s="544"/>
      <c r="U4" s="544"/>
      <c r="V4" s="544"/>
      <c r="W4" s="544"/>
      <c r="X4" s="544"/>
      <c r="Y4" s="544"/>
      <c r="Z4" s="544"/>
      <c r="AA4" s="544"/>
      <c r="AB4" s="544"/>
      <c r="AC4" s="544"/>
      <c r="AD4" s="544"/>
      <c r="AE4" s="546"/>
      <c r="AF4" s="547" t="s">
        <v>19</v>
      </c>
      <c r="AG4" s="544"/>
      <c r="AH4" s="544"/>
      <c r="AI4" s="544"/>
      <c r="AJ4" s="544"/>
      <c r="AK4" s="544"/>
      <c r="AL4" s="544"/>
      <c r="AM4" s="544"/>
      <c r="AN4" s="546"/>
      <c r="AO4" s="547" t="s">
        <v>157</v>
      </c>
      <c r="AP4" s="544"/>
      <c r="AQ4" s="544"/>
      <c r="AR4" s="544"/>
      <c r="AS4" s="544"/>
      <c r="AT4" s="544"/>
      <c r="AU4" s="546"/>
      <c r="AV4" s="547" t="s">
        <v>21</v>
      </c>
      <c r="AW4" s="544"/>
      <c r="AX4" s="544"/>
      <c r="AY4" s="544"/>
      <c r="AZ4" s="544"/>
      <c r="BA4" s="544"/>
      <c r="BB4" s="544"/>
      <c r="BC4" s="544"/>
      <c r="BD4" s="545"/>
      <c r="BE4" s="548" t="s">
        <v>22</v>
      </c>
      <c r="BF4" s="549"/>
      <c r="BG4" s="549"/>
      <c r="BH4" s="549"/>
      <c r="BI4" s="549"/>
      <c r="BJ4" s="549"/>
      <c r="BK4" s="549"/>
      <c r="BL4" s="549"/>
      <c r="BM4" s="99" t="s">
        <v>23</v>
      </c>
      <c r="BN4" s="505" t="s">
        <v>24</v>
      </c>
      <c r="BO4" s="505"/>
      <c r="BP4" s="505"/>
      <c r="BQ4" s="506"/>
      <c r="BR4" s="507" t="s">
        <v>27</v>
      </c>
      <c r="BS4" s="508"/>
      <c r="BT4" s="508"/>
      <c r="BU4" s="508"/>
      <c r="BV4" s="511" t="s">
        <v>158</v>
      </c>
      <c r="BW4" s="511"/>
      <c r="BX4" s="511"/>
      <c r="BY4" s="511"/>
      <c r="BZ4" s="511"/>
      <c r="CA4" s="511"/>
      <c r="CB4" s="511"/>
      <c r="CC4" s="511"/>
      <c r="CD4" s="511"/>
      <c r="CE4" s="511"/>
      <c r="CF4" s="511"/>
      <c r="CG4" s="513" t="s">
        <v>28</v>
      </c>
      <c r="CH4" s="513"/>
      <c r="CI4" s="514"/>
      <c r="CJ4" s="517">
        <f>チラシ申込書CSV出力!A1</f>
        <v>43831</v>
      </c>
      <c r="CK4" s="518"/>
      <c r="CL4" s="518"/>
      <c r="CM4" s="518"/>
      <c r="CN4" s="518"/>
      <c r="CO4" s="518"/>
      <c r="CP4" s="518"/>
      <c r="CQ4" s="518"/>
      <c r="CR4" s="518"/>
      <c r="CS4" s="518"/>
      <c r="CT4" s="518"/>
      <c r="CU4" s="518"/>
      <c r="CV4" s="518"/>
    </row>
    <row r="5" spans="1:100" ht="17.25" customHeight="1" x14ac:dyDescent="0.2">
      <c r="A5" s="519" t="str">
        <f>IF(ヘッダ入力!A5="","",ヘッダ入力!A5)</f>
        <v/>
      </c>
      <c r="B5" s="520"/>
      <c r="C5" s="520"/>
      <c r="D5" s="520"/>
      <c r="E5" s="520"/>
      <c r="F5" s="520"/>
      <c r="G5" s="521"/>
      <c r="H5" s="98"/>
      <c r="I5" s="435" t="str">
        <f>IF(ヘッダ入力!I5="","",ヘッダ入力!I5)</f>
        <v/>
      </c>
      <c r="J5" s="436"/>
      <c r="K5" s="436"/>
      <c r="L5" s="436"/>
      <c r="M5" s="436"/>
      <c r="N5" s="436"/>
      <c r="O5" s="436"/>
      <c r="P5" s="436"/>
      <c r="Q5" s="436"/>
      <c r="R5" s="436"/>
      <c r="S5" s="436"/>
      <c r="T5" s="436"/>
      <c r="U5" s="436"/>
      <c r="V5" s="436"/>
      <c r="W5" s="436"/>
      <c r="X5" s="436"/>
      <c r="Y5" s="436"/>
      <c r="Z5" s="436"/>
      <c r="AA5" s="436"/>
      <c r="AB5" s="436"/>
      <c r="AC5" s="436"/>
      <c r="AD5" s="436"/>
      <c r="AE5" s="437"/>
      <c r="AF5" s="528" t="str">
        <f>IF(ヘッダ入力!AF5="","",ヘッダ入力!AF5)</f>
        <v/>
      </c>
      <c r="AG5" s="529"/>
      <c r="AH5" s="529"/>
      <c r="AI5" s="529"/>
      <c r="AJ5" s="529"/>
      <c r="AK5" s="529"/>
      <c r="AL5" s="529"/>
      <c r="AM5" s="529"/>
      <c r="AN5" s="530"/>
      <c r="AO5" s="534" t="str">
        <f>IF(ヘッダ入力!AO5="","",ヘッダ入力!AO5)</f>
        <v/>
      </c>
      <c r="AP5" s="535"/>
      <c r="AQ5" s="535"/>
      <c r="AR5" s="535"/>
      <c r="AS5" s="535"/>
      <c r="AT5" s="535"/>
      <c r="AU5" s="536"/>
      <c r="AV5" s="499" t="s">
        <v>29</v>
      </c>
      <c r="AW5" s="500"/>
      <c r="AX5" s="495" t="str">
        <f>IF(ヘッダ入力!AX5="","",ヘッダ入力!AX5)</f>
        <v/>
      </c>
      <c r="AY5" s="496"/>
      <c r="AZ5" s="496"/>
      <c r="BA5" s="496"/>
      <c r="BB5" s="496"/>
      <c r="BC5" s="496"/>
      <c r="BD5" s="98" t="s">
        <v>30</v>
      </c>
      <c r="BE5" s="41"/>
      <c r="BF5" s="497" t="s">
        <v>31</v>
      </c>
      <c r="BG5" s="497"/>
      <c r="BH5" s="497"/>
      <c r="BI5" s="497"/>
      <c r="BJ5" s="497"/>
      <c r="BK5" s="497"/>
      <c r="BL5" s="97"/>
      <c r="BM5" s="97"/>
      <c r="BN5" s="497" t="s">
        <v>159</v>
      </c>
      <c r="BO5" s="497"/>
      <c r="BP5" s="497"/>
      <c r="BQ5" s="498"/>
      <c r="BR5" s="509"/>
      <c r="BS5" s="510"/>
      <c r="BT5" s="510"/>
      <c r="BU5" s="510"/>
      <c r="BV5" s="512"/>
      <c r="BW5" s="512"/>
      <c r="BX5" s="512"/>
      <c r="BY5" s="512"/>
      <c r="BZ5" s="512"/>
      <c r="CA5" s="512"/>
      <c r="CB5" s="512"/>
      <c r="CC5" s="512"/>
      <c r="CD5" s="512"/>
      <c r="CE5" s="512"/>
      <c r="CF5" s="512"/>
      <c r="CG5" s="515"/>
      <c r="CH5" s="515"/>
      <c r="CI5" s="516"/>
      <c r="CJ5" s="517"/>
      <c r="CK5" s="518"/>
      <c r="CL5" s="518"/>
      <c r="CM5" s="518"/>
      <c r="CN5" s="518"/>
      <c r="CO5" s="518"/>
      <c r="CP5" s="518"/>
      <c r="CQ5" s="518"/>
      <c r="CR5" s="518"/>
      <c r="CS5" s="518"/>
      <c r="CT5" s="518"/>
      <c r="CU5" s="518"/>
      <c r="CV5" s="518"/>
    </row>
    <row r="6" spans="1:100" ht="17.25" customHeight="1" x14ac:dyDescent="0.2">
      <c r="A6" s="519"/>
      <c r="B6" s="520"/>
      <c r="C6" s="520"/>
      <c r="D6" s="520"/>
      <c r="E6" s="520"/>
      <c r="F6" s="520"/>
      <c r="G6" s="521"/>
      <c r="H6" s="98"/>
      <c r="I6" s="525"/>
      <c r="J6" s="526"/>
      <c r="K6" s="526"/>
      <c r="L6" s="526"/>
      <c r="M6" s="526"/>
      <c r="N6" s="526"/>
      <c r="O6" s="526"/>
      <c r="P6" s="526"/>
      <c r="Q6" s="526"/>
      <c r="R6" s="526"/>
      <c r="S6" s="526"/>
      <c r="T6" s="526"/>
      <c r="U6" s="526"/>
      <c r="V6" s="526"/>
      <c r="W6" s="526"/>
      <c r="X6" s="526"/>
      <c r="Y6" s="526"/>
      <c r="Z6" s="526"/>
      <c r="AA6" s="526"/>
      <c r="AB6" s="526"/>
      <c r="AC6" s="526"/>
      <c r="AD6" s="526"/>
      <c r="AE6" s="527"/>
      <c r="AF6" s="531"/>
      <c r="AG6" s="532"/>
      <c r="AH6" s="532"/>
      <c r="AI6" s="532"/>
      <c r="AJ6" s="532"/>
      <c r="AK6" s="532"/>
      <c r="AL6" s="532"/>
      <c r="AM6" s="532"/>
      <c r="AN6" s="533"/>
      <c r="AO6" s="537"/>
      <c r="AP6" s="538"/>
      <c r="AQ6" s="538"/>
      <c r="AR6" s="538"/>
      <c r="AS6" s="538"/>
      <c r="AT6" s="538"/>
      <c r="AU6" s="539"/>
      <c r="AV6" s="499" t="s">
        <v>29</v>
      </c>
      <c r="AW6" s="500"/>
      <c r="AX6" s="501" t="str">
        <f>IF(ヘッダ入力!AX6="","",ヘッダ入力!AX6)</f>
        <v/>
      </c>
      <c r="AY6" s="502"/>
      <c r="AZ6" s="502"/>
      <c r="BA6" s="502"/>
      <c r="BB6" s="502"/>
      <c r="BC6" s="502"/>
      <c r="BD6" s="98" t="s">
        <v>30</v>
      </c>
      <c r="BE6" s="42"/>
      <c r="BF6" s="503"/>
      <c r="BG6" s="503"/>
      <c r="BH6" s="503"/>
      <c r="BI6" s="503"/>
      <c r="BJ6" s="504"/>
      <c r="BK6" s="504"/>
      <c r="BL6" s="504"/>
      <c r="BM6" s="504"/>
      <c r="BN6" s="504"/>
      <c r="BO6" s="504"/>
      <c r="BP6" s="504"/>
      <c r="BQ6" s="43"/>
      <c r="BR6" s="483" t="s">
        <v>35</v>
      </c>
      <c r="BS6" s="484"/>
      <c r="BT6" s="484"/>
      <c r="BU6" s="484"/>
      <c r="BV6" s="484"/>
      <c r="BW6" s="484"/>
      <c r="BX6" s="484"/>
      <c r="BY6" s="484"/>
      <c r="BZ6" s="484"/>
      <c r="CA6" s="484"/>
      <c r="CB6" s="484"/>
      <c r="CC6" s="484"/>
      <c r="CD6" s="484"/>
      <c r="CE6" s="484"/>
      <c r="CF6" s="484"/>
      <c r="CG6" s="484"/>
      <c r="CH6" s="484"/>
      <c r="CI6" s="485"/>
      <c r="CJ6" s="517"/>
      <c r="CK6" s="518"/>
      <c r="CL6" s="518"/>
      <c r="CM6" s="518"/>
      <c r="CN6" s="518"/>
      <c r="CO6" s="518"/>
      <c r="CP6" s="518"/>
      <c r="CQ6" s="518"/>
      <c r="CR6" s="518"/>
      <c r="CS6" s="518"/>
      <c r="CT6" s="518"/>
      <c r="CU6" s="518"/>
      <c r="CV6" s="518"/>
    </row>
    <row r="7" spans="1:100" ht="18" customHeight="1" x14ac:dyDescent="0.2">
      <c r="A7" s="519"/>
      <c r="B7" s="520"/>
      <c r="C7" s="520"/>
      <c r="D7" s="520"/>
      <c r="E7" s="520"/>
      <c r="F7" s="520"/>
      <c r="G7" s="521"/>
      <c r="H7" s="98"/>
      <c r="I7" s="486" t="s">
        <v>36</v>
      </c>
      <c r="J7" s="487"/>
      <c r="K7" s="488" t="str">
        <f>IF(ヘッダ入力!K7="","",ヘッダ入力!K7)</f>
        <v/>
      </c>
      <c r="L7" s="489"/>
      <c r="M7" s="489"/>
      <c r="N7" s="96" t="s">
        <v>37</v>
      </c>
      <c r="O7" s="488" t="str">
        <f>IF(ヘッダ入力!O7="","",ヘッダ入力!O7)</f>
        <v/>
      </c>
      <c r="P7" s="489"/>
      <c r="Q7" s="489"/>
      <c r="R7" s="96" t="s">
        <v>37</v>
      </c>
      <c r="S7" s="488" t="str">
        <f>IF(ヘッダ入力!S7="","",ヘッダ入力!S7)</f>
        <v/>
      </c>
      <c r="T7" s="489"/>
      <c r="U7" s="489"/>
      <c r="V7" s="489"/>
      <c r="W7" s="490" t="s">
        <v>38</v>
      </c>
      <c r="X7" s="490"/>
      <c r="Y7" s="490"/>
      <c r="Z7" s="491" t="str">
        <f>IF(ヘッダ入力!Z7="","",ヘッダ入力!Z7)</f>
        <v/>
      </c>
      <c r="AA7" s="491"/>
      <c r="AB7" s="491"/>
      <c r="AC7" s="491"/>
      <c r="AD7" s="492" t="s">
        <v>39</v>
      </c>
      <c r="AE7" s="493"/>
      <c r="AF7" s="468" t="s">
        <v>40</v>
      </c>
      <c r="AG7" s="469"/>
      <c r="AH7" s="469"/>
      <c r="AI7" s="469"/>
      <c r="AJ7" s="469"/>
      <c r="AK7" s="469"/>
      <c r="AL7" s="469"/>
      <c r="AM7" s="469"/>
      <c r="AN7" s="469"/>
      <c r="AO7" s="469"/>
      <c r="AP7" s="469"/>
      <c r="AQ7" s="469"/>
      <c r="AR7" s="469"/>
      <c r="AS7" s="469"/>
      <c r="AT7" s="469"/>
      <c r="AU7" s="95"/>
      <c r="AV7" s="44"/>
      <c r="AW7" s="494" t="s">
        <v>42</v>
      </c>
      <c r="AX7" s="494"/>
      <c r="AY7" s="494"/>
      <c r="AZ7" s="494"/>
      <c r="BA7" s="494"/>
      <c r="BB7" s="45"/>
      <c r="BC7" s="45"/>
      <c r="BD7" s="46"/>
      <c r="BE7" s="449" t="s">
        <v>43</v>
      </c>
      <c r="BF7" s="450"/>
      <c r="BG7" s="450"/>
      <c r="BH7" s="450"/>
      <c r="BI7" s="451"/>
      <c r="BJ7" s="452" t="s">
        <v>44</v>
      </c>
      <c r="BK7" s="450"/>
      <c r="BL7" s="450"/>
      <c r="BM7" s="450"/>
      <c r="BN7" s="450"/>
      <c r="BO7" s="450"/>
      <c r="BP7" s="450"/>
      <c r="BQ7" s="453"/>
      <c r="BR7" s="454" t="s">
        <v>158</v>
      </c>
      <c r="BS7" s="455"/>
      <c r="BT7" s="455"/>
      <c r="BU7" s="455"/>
      <c r="BV7" s="455"/>
      <c r="BW7" s="455"/>
      <c r="BX7" s="455"/>
      <c r="BY7" s="455"/>
      <c r="BZ7" s="455"/>
      <c r="CA7" s="455"/>
      <c r="CB7" s="455"/>
      <c r="CC7" s="455"/>
      <c r="CD7" s="455"/>
      <c r="CE7" s="455"/>
      <c r="CF7" s="455"/>
      <c r="CG7" s="455"/>
      <c r="CH7" s="455"/>
      <c r="CI7" s="456"/>
      <c r="CJ7" s="460">
        <f>チラシ申込書CSV出力!A2</f>
        <v>43818</v>
      </c>
      <c r="CK7" s="461"/>
      <c r="CL7" s="461"/>
      <c r="CM7" s="461"/>
      <c r="CN7" s="461"/>
      <c r="CO7" s="461"/>
      <c r="CP7" s="461"/>
      <c r="CQ7" s="461"/>
      <c r="CR7" s="461"/>
      <c r="CS7" s="461"/>
      <c r="CT7" s="461"/>
      <c r="CU7" s="461"/>
      <c r="CV7" s="461"/>
    </row>
    <row r="8" spans="1:100" ht="14.25" customHeight="1" thickBot="1" x14ac:dyDescent="0.25">
      <c r="A8" s="522"/>
      <c r="B8" s="523"/>
      <c r="C8" s="523"/>
      <c r="D8" s="523"/>
      <c r="E8" s="523"/>
      <c r="F8" s="523"/>
      <c r="G8" s="524"/>
      <c r="H8" s="98"/>
      <c r="I8" s="462" t="s">
        <v>45</v>
      </c>
      <c r="J8" s="444"/>
      <c r="K8" s="444"/>
      <c r="L8" s="444"/>
      <c r="M8" s="444"/>
      <c r="N8" s="444"/>
      <c r="O8" s="444"/>
      <c r="P8" s="444"/>
      <c r="Q8" s="444"/>
      <c r="R8" s="444"/>
      <c r="S8" s="444"/>
      <c r="T8" s="444"/>
      <c r="U8" s="444"/>
      <c r="V8" s="444"/>
      <c r="W8" s="444"/>
      <c r="X8" s="444"/>
      <c r="Y8" s="444"/>
      <c r="Z8" s="444"/>
      <c r="AA8" s="444"/>
      <c r="AB8" s="444"/>
      <c r="AC8" s="444"/>
      <c r="AD8" s="444"/>
      <c r="AE8" s="463"/>
      <c r="AF8" s="464" t="str">
        <f>IF(A12+BI12=0,"",A12+BI12)</f>
        <v/>
      </c>
      <c r="AG8" s="465"/>
      <c r="AH8" s="465"/>
      <c r="AI8" s="465"/>
      <c r="AJ8" s="465"/>
      <c r="AK8" s="465"/>
      <c r="AL8" s="465"/>
      <c r="AM8" s="465"/>
      <c r="AN8" s="465"/>
      <c r="AO8" s="465"/>
      <c r="AP8" s="444"/>
      <c r="AQ8" s="444"/>
      <c r="AR8" s="444"/>
      <c r="AS8" s="444"/>
      <c r="AT8" s="444"/>
      <c r="AU8" s="463"/>
      <c r="AV8" s="468" t="s">
        <v>46</v>
      </c>
      <c r="AW8" s="469"/>
      <c r="AX8" s="469"/>
      <c r="AY8" s="469"/>
      <c r="AZ8" s="469"/>
      <c r="BA8" s="469"/>
      <c r="BB8" s="469"/>
      <c r="BC8" s="469"/>
      <c r="BD8" s="470"/>
      <c r="BE8" s="471" t="str">
        <f>IF(ヘッダ入力!BE8="","",ヘッダ入力!BE8)</f>
        <v/>
      </c>
      <c r="BF8" s="472"/>
      <c r="BG8" s="472"/>
      <c r="BH8" s="472"/>
      <c r="BI8" s="473"/>
      <c r="BJ8" s="477" t="str">
        <f>IF(ヘッダ入力!BJ8="","",ヘッダ入力!BJ8)</f>
        <v/>
      </c>
      <c r="BK8" s="478"/>
      <c r="BL8" s="478"/>
      <c r="BM8" s="478"/>
      <c r="BN8" s="478"/>
      <c r="BO8" s="478"/>
      <c r="BP8" s="478"/>
      <c r="BQ8" s="479"/>
      <c r="BR8" s="454"/>
      <c r="BS8" s="455"/>
      <c r="BT8" s="455"/>
      <c r="BU8" s="455"/>
      <c r="BV8" s="455"/>
      <c r="BW8" s="455"/>
      <c r="BX8" s="455"/>
      <c r="BY8" s="455"/>
      <c r="BZ8" s="455"/>
      <c r="CA8" s="455"/>
      <c r="CB8" s="455"/>
      <c r="CC8" s="455"/>
      <c r="CD8" s="455"/>
      <c r="CE8" s="455"/>
      <c r="CF8" s="455"/>
      <c r="CG8" s="455"/>
      <c r="CH8" s="455"/>
      <c r="CI8" s="456"/>
      <c r="CJ8" s="98"/>
      <c r="CK8" s="98"/>
      <c r="CL8" s="98"/>
      <c r="CM8" s="98"/>
      <c r="CN8" s="98"/>
      <c r="CO8" s="98"/>
      <c r="CP8" s="98"/>
      <c r="CQ8" s="98"/>
      <c r="CR8" s="98"/>
      <c r="CS8" s="98"/>
      <c r="CT8" s="98"/>
      <c r="CU8" s="98"/>
      <c r="CV8" s="98"/>
    </row>
    <row r="9" spans="1:100" ht="13.8" thickTop="1" x14ac:dyDescent="0.2">
      <c r="A9" s="98"/>
      <c r="B9" s="98"/>
      <c r="C9" s="98"/>
      <c r="D9" s="98"/>
      <c r="E9" s="98"/>
      <c r="F9" s="98"/>
      <c r="G9" s="98"/>
      <c r="H9" s="98"/>
      <c r="I9" s="435" t="str">
        <f>IF(ヘッダ入力!I9="","",ヘッダ入力!I9)</f>
        <v/>
      </c>
      <c r="J9" s="436"/>
      <c r="K9" s="436"/>
      <c r="L9" s="436"/>
      <c r="M9" s="436"/>
      <c r="N9" s="436"/>
      <c r="O9" s="436"/>
      <c r="P9" s="436"/>
      <c r="Q9" s="436"/>
      <c r="R9" s="436"/>
      <c r="S9" s="436"/>
      <c r="T9" s="436"/>
      <c r="U9" s="436"/>
      <c r="V9" s="436"/>
      <c r="W9" s="436"/>
      <c r="X9" s="436"/>
      <c r="Y9" s="436"/>
      <c r="Z9" s="436"/>
      <c r="AA9" s="436"/>
      <c r="AB9" s="436"/>
      <c r="AC9" s="436"/>
      <c r="AD9" s="436"/>
      <c r="AE9" s="437"/>
      <c r="AF9" s="464"/>
      <c r="AG9" s="465"/>
      <c r="AH9" s="465"/>
      <c r="AI9" s="465"/>
      <c r="AJ9" s="465"/>
      <c r="AK9" s="465"/>
      <c r="AL9" s="465"/>
      <c r="AM9" s="465"/>
      <c r="AN9" s="465"/>
      <c r="AO9" s="465"/>
      <c r="AP9" s="441" t="s">
        <v>47</v>
      </c>
      <c r="AQ9" s="442"/>
      <c r="AR9" s="442"/>
      <c r="AS9" s="442"/>
      <c r="AT9" s="442"/>
      <c r="AU9" s="443"/>
      <c r="AV9" s="93"/>
      <c r="AW9" s="444" t="s">
        <v>48</v>
      </c>
      <c r="AX9" s="444"/>
      <c r="AY9" s="444"/>
      <c r="AZ9" s="444"/>
      <c r="BA9" s="444"/>
      <c r="BB9" s="93"/>
      <c r="BC9" s="98"/>
      <c r="BD9" s="98"/>
      <c r="BE9" s="471"/>
      <c r="BF9" s="472"/>
      <c r="BG9" s="472"/>
      <c r="BH9" s="472"/>
      <c r="BI9" s="473"/>
      <c r="BJ9" s="477"/>
      <c r="BK9" s="478"/>
      <c r="BL9" s="478"/>
      <c r="BM9" s="478"/>
      <c r="BN9" s="478"/>
      <c r="BO9" s="478"/>
      <c r="BP9" s="478"/>
      <c r="BQ9" s="479"/>
      <c r="BR9" s="454"/>
      <c r="BS9" s="455"/>
      <c r="BT9" s="455"/>
      <c r="BU9" s="455"/>
      <c r="BV9" s="455"/>
      <c r="BW9" s="455"/>
      <c r="BX9" s="455"/>
      <c r="BY9" s="455"/>
      <c r="BZ9" s="455"/>
      <c r="CA9" s="455"/>
      <c r="CB9" s="455"/>
      <c r="CC9" s="455"/>
      <c r="CD9" s="455"/>
      <c r="CE9" s="455"/>
      <c r="CF9" s="455"/>
      <c r="CG9" s="455"/>
      <c r="CH9" s="455"/>
      <c r="CI9" s="456"/>
      <c r="CJ9" s="98"/>
      <c r="CK9" s="98"/>
      <c r="CL9" s="98"/>
      <c r="CM9" s="98"/>
      <c r="CN9" s="98"/>
      <c r="CO9" s="98"/>
      <c r="CP9" s="98"/>
      <c r="CQ9" s="98"/>
      <c r="CR9" s="98"/>
      <c r="CS9" s="98"/>
      <c r="CT9" s="98"/>
      <c r="CU9" s="98"/>
      <c r="CV9" s="98"/>
    </row>
    <row r="10" spans="1:100" ht="25.5" customHeight="1" thickBot="1" x14ac:dyDescent="0.25">
      <c r="A10" s="98"/>
      <c r="B10" s="98"/>
      <c r="C10" s="98"/>
      <c r="D10" s="98"/>
      <c r="E10" s="98"/>
      <c r="F10" s="98"/>
      <c r="G10" s="98"/>
      <c r="H10" s="98"/>
      <c r="I10" s="438"/>
      <c r="J10" s="439"/>
      <c r="K10" s="439"/>
      <c r="L10" s="439"/>
      <c r="M10" s="439"/>
      <c r="N10" s="439"/>
      <c r="O10" s="439"/>
      <c r="P10" s="439"/>
      <c r="Q10" s="439"/>
      <c r="R10" s="439"/>
      <c r="S10" s="439"/>
      <c r="T10" s="439"/>
      <c r="U10" s="439"/>
      <c r="V10" s="439"/>
      <c r="W10" s="439"/>
      <c r="X10" s="439"/>
      <c r="Y10" s="439"/>
      <c r="Z10" s="439"/>
      <c r="AA10" s="439"/>
      <c r="AB10" s="439"/>
      <c r="AC10" s="439"/>
      <c r="AD10" s="439"/>
      <c r="AE10" s="440"/>
      <c r="AF10" s="466"/>
      <c r="AG10" s="467"/>
      <c r="AH10" s="467"/>
      <c r="AI10" s="467"/>
      <c r="AJ10" s="467"/>
      <c r="AK10" s="467"/>
      <c r="AL10" s="467"/>
      <c r="AM10" s="467"/>
      <c r="AN10" s="467"/>
      <c r="AO10" s="467"/>
      <c r="AP10" s="445">
        <f>ヘッダ入力!AP10</f>
        <v>0</v>
      </c>
      <c r="AQ10" s="446"/>
      <c r="AR10" s="446"/>
      <c r="AS10" s="446"/>
      <c r="AT10" s="446"/>
      <c r="AU10" s="447"/>
      <c r="AV10" s="47"/>
      <c r="AW10" s="39" t="s">
        <v>51</v>
      </c>
      <c r="AX10" s="39"/>
      <c r="AY10" s="39"/>
      <c r="AZ10" s="47"/>
      <c r="BA10" s="448" t="s">
        <v>52</v>
      </c>
      <c r="BB10" s="448"/>
      <c r="BC10" s="448"/>
      <c r="BD10" s="94"/>
      <c r="BE10" s="474"/>
      <c r="BF10" s="475"/>
      <c r="BG10" s="475"/>
      <c r="BH10" s="475"/>
      <c r="BI10" s="476"/>
      <c r="BJ10" s="480"/>
      <c r="BK10" s="481"/>
      <c r="BL10" s="481"/>
      <c r="BM10" s="481"/>
      <c r="BN10" s="481"/>
      <c r="BO10" s="481"/>
      <c r="BP10" s="481"/>
      <c r="BQ10" s="482"/>
      <c r="BR10" s="457"/>
      <c r="BS10" s="458"/>
      <c r="BT10" s="458"/>
      <c r="BU10" s="458"/>
      <c r="BV10" s="458"/>
      <c r="BW10" s="458"/>
      <c r="BX10" s="458"/>
      <c r="BY10" s="458"/>
      <c r="BZ10" s="458"/>
      <c r="CA10" s="458"/>
      <c r="CB10" s="458"/>
      <c r="CC10" s="458"/>
      <c r="CD10" s="458"/>
      <c r="CE10" s="458"/>
      <c r="CF10" s="458"/>
      <c r="CG10" s="458"/>
      <c r="CH10" s="458"/>
      <c r="CI10" s="459"/>
      <c r="CJ10" s="98"/>
      <c r="CK10" s="98"/>
      <c r="CL10" s="98"/>
      <c r="CM10" s="98"/>
      <c r="CN10" s="98"/>
      <c r="CO10" s="98"/>
      <c r="CP10" s="98"/>
      <c r="CQ10" s="98"/>
      <c r="CR10" s="98"/>
      <c r="CS10" s="98"/>
      <c r="CT10" s="98"/>
      <c r="CU10" s="98"/>
      <c r="CV10" s="98"/>
    </row>
    <row r="11" spans="1:100" ht="8.25" customHeight="1" thickTop="1" thickBot="1" x14ac:dyDescent="0.2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row>
    <row r="12" spans="1:100" ht="21.6" thickBot="1" x14ac:dyDescent="0.25">
      <c r="A12" s="432">
        <f>IF(BC64="●",AV64,SUMIF(R22,"●",O22)+SUMIF(R27,"●",O27)+SUMIF(R34,"●",O34)+SUMIF(R43,"●",O43)+SUMIF(R55,"●",O55)+SUMIF(R60,"●",O60)+SUMIF(R65,"●",O65)+SUMIF(AL20,"●",AI20)+SUMIF(AL28,"●",AI28)+SUMIF(AL34,"●",AI34)+SUMIF(AL43,"●",AI43)+SUMIF(AL51,"●",AI51)+SUMIF(BF56,"●",BC56)+SUMIF(BF63,"●",BC63)+SUMIF(BF21,"●",BC21)+SUMIF(BF28,"●",BC28)+SUMIF(BF31,"●",BC31)+SUMIF(BF38,"●",BC38)+SUMIF(BF46,"●",BC46)+SUMIF(AL61,"●",AI61)+SUM(R22,R27,R34,R43,R55,R60,R65,AL20,AL28,AL34,AL43,AL51,AL61,BF56,BF63,BF21,BF28,BF31,BF38,BF46))</f>
        <v>0</v>
      </c>
      <c r="B12" s="433"/>
      <c r="C12" s="433"/>
      <c r="D12" s="433"/>
      <c r="E12" s="433"/>
      <c r="F12" s="433"/>
      <c r="G12" s="433"/>
      <c r="H12" s="433"/>
      <c r="I12" s="433"/>
      <c r="J12" s="433"/>
      <c r="K12" s="434" t="s">
        <v>53</v>
      </c>
      <c r="L12" s="434"/>
      <c r="M12" s="431" t="s">
        <v>1204</v>
      </c>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28">
        <f>IF(BC64="●",130,IF(R22="●",COUNTA(O14:O21),COUNTA(R14:R21))+IF(R27="●",COUNTA(O23:O26),COUNTA(R23:R26))+IF(R34="●",COUNTA(O28:O33),COUNTA(R28:R33))+IF(R43="●",COUNTA(O35:O42),COUNTA(R35:R42))+IF(R55="●",COUNTA(O44:O54),COUNTA(R44:R54))+IF(R60="●",COUNTA(O56:O59),COUNTA(R56:R59))+IF(R65="●",COUNTA(O61:O64),COUNTA(R61:R64))+IF(AL20="●",COUNTA(AI14:AI19),COUNTA(AL14:AL19))+IF(AL28="●",COUNTA(AI21:AI27),COUNTA(AL21:AL27))+IF(AL34="●",COUNTA(AI29:AI33),COUNTA(AL29:AL33))+IF(AL43="●",COUNTA(AI35:AI42),COUNTA(AL35:AL42))+IF(AL51="●",COUNTA(AI44:AI50),COUNTA(AL44:AL50))+IF(AL61="●",COUNTA(AI52:AI60),COUNTA(AL52:AL60))+IF(BF56="●",COUNTA(BC47:BC55),COUNTA(BF47:BF55))+IF(BF63="●",COUNTA(BC57:BC62),COUNTA(BF57:BF62))+IF(BF21="●",COUNTA(BC14:BC20),COUNTA(BF14:BF20))+IF(BF28="●",COUNTA(BC22:BC27),COUNTA(BF22:BF27))+IF(BF31="●",COUNTA(BC29:BC30),COUNTA(BF29:BF30))+IF(BF38="●",COUNTA(BC32:BC37),COUNTA(BF32:BF37))+IF(BF46="●",COUNTA(BC39:BC45),COUNTA(BF39:BF45)))</f>
        <v>0</v>
      </c>
      <c r="AX12" s="428"/>
      <c r="AY12" s="428"/>
      <c r="AZ12" s="428"/>
      <c r="BA12" s="428"/>
      <c r="BB12" s="428"/>
      <c r="BC12" s="428"/>
      <c r="BD12" s="428"/>
      <c r="BE12" s="429" t="s">
        <v>54</v>
      </c>
      <c r="BF12" s="429"/>
      <c r="BG12" s="429"/>
      <c r="BH12" s="430"/>
      <c r="BI12" s="432">
        <f>IF(CQ89="●",CJ89,SUMIF(BZ25,"●",BW25)+SUMIF(BZ47,"●",BW47)+SUMIF(BZ54,"●",BW54)+SUMIF(BZ58,"●",BW58)+SUMIF(BZ66,"●",BW66)+SUMIF(BZ73,"●",BW73)+SUMIF(BZ75,"●",BW75)+SUMIF(BZ90,"●",BW90)+SUMIF(CT29,"●",CQ29)+SUMIF(CT34,"●",CQ34)+SUMIF(CT41,"●",CQ41)+SUMIF(CT50,"●",CQ50)+SUMIF(CT58,"●",CQ58)+SUMIF(CT63,"●",CQ63)+SUMIF(CT67,"●",CQ67)+SUMIF(CT75,"●",CQ75)+SUMIF(CT79,"●",CQ79)+SUMIF(CT88,"●",CQ88)+SUM(BZ25,BZ47,BZ54,BZ58,BZ66,BZ73,BZ75,BZ90,CT29,CT41,CT50,CT58,CT63,CT67,CT75,CT79,CT88,CT34))</f>
        <v>0</v>
      </c>
      <c r="BJ12" s="433"/>
      <c r="BK12" s="433"/>
      <c r="BL12" s="433"/>
      <c r="BM12" s="433"/>
      <c r="BN12" s="433"/>
      <c r="BO12" s="433"/>
      <c r="BP12" s="433"/>
      <c r="BQ12" s="433"/>
      <c r="BR12" s="433"/>
      <c r="BS12" s="434" t="s">
        <v>53</v>
      </c>
      <c r="BT12" s="434"/>
      <c r="BU12" s="431" t="s">
        <v>1205</v>
      </c>
      <c r="BV12" s="431"/>
      <c r="BW12" s="431"/>
      <c r="BX12" s="431"/>
      <c r="BY12" s="431"/>
      <c r="BZ12" s="431"/>
      <c r="CA12" s="431"/>
      <c r="CB12" s="431"/>
      <c r="CC12" s="431"/>
      <c r="CD12" s="431"/>
      <c r="CE12" s="431"/>
      <c r="CF12" s="431"/>
      <c r="CG12" s="431"/>
      <c r="CH12" s="431"/>
      <c r="CI12" s="431"/>
      <c r="CJ12" s="431"/>
      <c r="CK12" s="428">
        <f>IF(CQ89="●",124,IF(BZ25="●",COUNTA(BW14:BW24),COUNTA(BZ14:BZ24))+IF(BZ47="●",COUNTA(BW26:BW46),COUNTA(BZ26:BZ46))+IF(BZ54="●",COUNTA(BW48:BW53),COUNTA(BZ48:BZ53))+IF(BZ58="●",COUNTA(BW55:BW57),COUNTA(BZ55:BZ57))+IF(BZ66="●",COUNTA(BW59:BW65),COUNTA(BZ59:BZ65))+IF(BZ73="●",COUNTA(BW67:BW72),COUNTA(BZ67:BZ72))+IF(BZ90="●",COUNTA(BW76:BW89),COUNTA(BZ76:BZ89))+IF(CT29="●",COUNTA(CQ14:CQ28),COUNTA(CT14:CT28))+IF(CT34="●",COUNTA(CQ30:CQ33),COUNTA(CT30:CT33))+IF(CT41="●",COUNTA(CQ35:CQ40),COUNTA(CT35:CT40))+IF(CT50="●",COUNTA(CQ42:CQ49),COUNTA(CT42:CT49))+IF(CT58="●",COUNTA(CQ51:CQ57),COUNTA(CT51:CT57))+IF(CT63="●",COUNTA(CQ59:CQ62),COUNTA(CT59:CT62))+IF(CT67="●",COUNTA(CQ64:CQ66),COUNTA(CT64:CT66))+IF(CT75="●",COUNTA(CQ68:CQ74),COUNTA(CT68:CT74))+IF(CT79="●",COUNTA(CQ76:CQ78),COUNTA(CT76:CT78))+IF(CT88="●",COUNTA(CQ80:CQ87),COUNTA(CT80:CT87))+IF(BZ75="●",COUNTA(BW74),COUNTA(BZ74)))</f>
        <v>0</v>
      </c>
      <c r="CL12" s="428"/>
      <c r="CM12" s="428"/>
      <c r="CN12" s="428"/>
      <c r="CO12" s="428"/>
      <c r="CP12" s="428"/>
      <c r="CQ12" s="428"/>
      <c r="CR12" s="428"/>
      <c r="CS12" s="429" t="s">
        <v>54</v>
      </c>
      <c r="CT12" s="429"/>
      <c r="CU12" s="429"/>
      <c r="CV12" s="430"/>
    </row>
    <row r="13" spans="1:100" ht="15" thickBot="1" x14ac:dyDescent="0.25">
      <c r="A13" s="421" t="s">
        <v>164</v>
      </c>
      <c r="B13" s="422"/>
      <c r="C13" s="423"/>
      <c r="D13" s="424" t="s">
        <v>55</v>
      </c>
      <c r="E13" s="422"/>
      <c r="F13" s="422"/>
      <c r="G13" s="422"/>
      <c r="H13" s="422"/>
      <c r="I13" s="422"/>
      <c r="J13" s="422"/>
      <c r="K13" s="422"/>
      <c r="L13" s="422"/>
      <c r="M13" s="422"/>
      <c r="N13" s="423"/>
      <c r="O13" s="425" t="s">
        <v>165</v>
      </c>
      <c r="P13" s="425"/>
      <c r="Q13" s="425"/>
      <c r="R13" s="426" t="s">
        <v>56</v>
      </c>
      <c r="S13" s="426"/>
      <c r="T13" s="427"/>
      <c r="U13" s="421" t="s">
        <v>164</v>
      </c>
      <c r="V13" s="422"/>
      <c r="W13" s="423"/>
      <c r="X13" s="424" t="s">
        <v>55</v>
      </c>
      <c r="Y13" s="422"/>
      <c r="Z13" s="422"/>
      <c r="AA13" s="422"/>
      <c r="AB13" s="422"/>
      <c r="AC13" s="422"/>
      <c r="AD13" s="422"/>
      <c r="AE13" s="422"/>
      <c r="AF13" s="422"/>
      <c r="AG13" s="422"/>
      <c r="AH13" s="423"/>
      <c r="AI13" s="425" t="s">
        <v>165</v>
      </c>
      <c r="AJ13" s="425"/>
      <c r="AK13" s="425"/>
      <c r="AL13" s="426" t="s">
        <v>56</v>
      </c>
      <c r="AM13" s="426"/>
      <c r="AN13" s="427"/>
      <c r="AO13" s="421" t="s">
        <v>164</v>
      </c>
      <c r="AP13" s="422"/>
      <c r="AQ13" s="423"/>
      <c r="AR13" s="424" t="s">
        <v>55</v>
      </c>
      <c r="AS13" s="422"/>
      <c r="AT13" s="422"/>
      <c r="AU13" s="422"/>
      <c r="AV13" s="422"/>
      <c r="AW13" s="422"/>
      <c r="AX13" s="422"/>
      <c r="AY13" s="422"/>
      <c r="AZ13" s="422"/>
      <c r="BA13" s="422"/>
      <c r="BB13" s="423"/>
      <c r="BC13" s="425" t="s">
        <v>165</v>
      </c>
      <c r="BD13" s="425"/>
      <c r="BE13" s="425"/>
      <c r="BF13" s="426" t="s">
        <v>56</v>
      </c>
      <c r="BG13" s="426"/>
      <c r="BH13" s="427"/>
      <c r="BI13" s="421" t="s">
        <v>164</v>
      </c>
      <c r="BJ13" s="422"/>
      <c r="BK13" s="423"/>
      <c r="BL13" s="424" t="s">
        <v>55</v>
      </c>
      <c r="BM13" s="422"/>
      <c r="BN13" s="422"/>
      <c r="BO13" s="422"/>
      <c r="BP13" s="422"/>
      <c r="BQ13" s="422"/>
      <c r="BR13" s="422"/>
      <c r="BS13" s="422"/>
      <c r="BT13" s="422"/>
      <c r="BU13" s="422"/>
      <c r="BV13" s="423"/>
      <c r="BW13" s="425" t="s">
        <v>165</v>
      </c>
      <c r="BX13" s="425"/>
      <c r="BY13" s="425"/>
      <c r="BZ13" s="426" t="s">
        <v>56</v>
      </c>
      <c r="CA13" s="426"/>
      <c r="CB13" s="427"/>
      <c r="CC13" s="421" t="s">
        <v>164</v>
      </c>
      <c r="CD13" s="422"/>
      <c r="CE13" s="423"/>
      <c r="CF13" s="424" t="s">
        <v>55</v>
      </c>
      <c r="CG13" s="422"/>
      <c r="CH13" s="422"/>
      <c r="CI13" s="422"/>
      <c r="CJ13" s="422"/>
      <c r="CK13" s="422"/>
      <c r="CL13" s="422"/>
      <c r="CM13" s="422"/>
      <c r="CN13" s="422"/>
      <c r="CO13" s="422"/>
      <c r="CP13" s="423"/>
      <c r="CQ13" s="425" t="s">
        <v>165</v>
      </c>
      <c r="CR13" s="425"/>
      <c r="CS13" s="425"/>
      <c r="CT13" s="426" t="s">
        <v>56</v>
      </c>
      <c r="CU13" s="426"/>
      <c r="CV13" s="427"/>
    </row>
    <row r="14" spans="1:100" ht="12.75" customHeight="1" x14ac:dyDescent="0.2">
      <c r="A14" s="293">
        <v>451136</v>
      </c>
      <c r="B14" s="294"/>
      <c r="C14" s="295"/>
      <c r="D14" s="296" t="s">
        <v>2348</v>
      </c>
      <c r="E14" s="297"/>
      <c r="F14" s="297"/>
      <c r="G14" s="297"/>
      <c r="H14" s="297"/>
      <c r="I14" s="297"/>
      <c r="J14" s="297"/>
      <c r="K14" s="297"/>
      <c r="L14" s="297"/>
      <c r="M14" s="297"/>
      <c r="N14" s="321"/>
      <c r="O14" s="298">
        <v>250</v>
      </c>
      <c r="P14" s="299"/>
      <c r="Q14" s="299"/>
      <c r="R14" s="300"/>
      <c r="S14" s="299"/>
      <c r="T14" s="301"/>
      <c r="U14" s="293">
        <v>451123</v>
      </c>
      <c r="V14" s="294"/>
      <c r="W14" s="295"/>
      <c r="X14" s="296" t="s">
        <v>1206</v>
      </c>
      <c r="Y14" s="297"/>
      <c r="Z14" s="297"/>
      <c r="AA14" s="297"/>
      <c r="AB14" s="297"/>
      <c r="AC14" s="297"/>
      <c r="AD14" s="297"/>
      <c r="AE14" s="297"/>
      <c r="AF14" s="297"/>
      <c r="AG14" s="297"/>
      <c r="AH14" s="321"/>
      <c r="AI14" s="298">
        <v>280</v>
      </c>
      <c r="AJ14" s="299"/>
      <c r="AK14" s="299"/>
      <c r="AL14" s="300"/>
      <c r="AM14" s="299"/>
      <c r="AN14" s="301"/>
      <c r="AO14" s="420">
        <v>451108</v>
      </c>
      <c r="AP14" s="294"/>
      <c r="AQ14" s="295"/>
      <c r="AR14" s="296" t="s">
        <v>1207</v>
      </c>
      <c r="AS14" s="297"/>
      <c r="AT14" s="297"/>
      <c r="AU14" s="297"/>
      <c r="AV14" s="297"/>
      <c r="AW14" s="297"/>
      <c r="AX14" s="297"/>
      <c r="AY14" s="297"/>
      <c r="AZ14" s="297"/>
      <c r="BA14" s="297"/>
      <c r="BB14" s="321"/>
      <c r="BC14" s="298">
        <v>400</v>
      </c>
      <c r="BD14" s="299"/>
      <c r="BE14" s="299"/>
      <c r="BF14" s="300"/>
      <c r="BG14" s="299"/>
      <c r="BH14" s="301"/>
      <c r="BI14" s="293">
        <v>452001</v>
      </c>
      <c r="BJ14" s="294"/>
      <c r="BK14" s="295"/>
      <c r="BL14" s="296" t="s">
        <v>1208</v>
      </c>
      <c r="BM14" s="297"/>
      <c r="BN14" s="297"/>
      <c r="BO14" s="297"/>
      <c r="BP14" s="297"/>
      <c r="BQ14" s="297"/>
      <c r="BR14" s="297"/>
      <c r="BS14" s="297"/>
      <c r="BT14" s="297"/>
      <c r="BU14" s="297"/>
      <c r="BV14" s="321"/>
      <c r="BW14" s="298">
        <v>600</v>
      </c>
      <c r="BX14" s="299"/>
      <c r="BY14" s="299"/>
      <c r="BZ14" s="300"/>
      <c r="CA14" s="299"/>
      <c r="CB14" s="301"/>
      <c r="CC14" s="293">
        <v>452049</v>
      </c>
      <c r="CD14" s="294"/>
      <c r="CE14" s="295"/>
      <c r="CF14" s="296" t="s">
        <v>1209</v>
      </c>
      <c r="CG14" s="297"/>
      <c r="CH14" s="297"/>
      <c r="CI14" s="297"/>
      <c r="CJ14" s="297"/>
      <c r="CK14" s="297"/>
      <c r="CL14" s="297"/>
      <c r="CM14" s="297"/>
      <c r="CN14" s="297"/>
      <c r="CO14" s="297"/>
      <c r="CP14" s="321"/>
      <c r="CQ14" s="298">
        <v>400</v>
      </c>
      <c r="CR14" s="299"/>
      <c r="CS14" s="299"/>
      <c r="CT14" s="300"/>
      <c r="CU14" s="299"/>
      <c r="CV14" s="301"/>
    </row>
    <row r="15" spans="1:100" ht="12.75" customHeight="1" x14ac:dyDescent="0.2">
      <c r="A15" s="293">
        <v>451001</v>
      </c>
      <c r="B15" s="294"/>
      <c r="C15" s="295"/>
      <c r="D15" s="296" t="s">
        <v>2349</v>
      </c>
      <c r="E15" s="297"/>
      <c r="F15" s="297"/>
      <c r="G15" s="297"/>
      <c r="H15" s="297"/>
      <c r="I15" s="297"/>
      <c r="J15" s="297"/>
      <c r="K15" s="297"/>
      <c r="L15" s="297"/>
      <c r="M15" s="297"/>
      <c r="N15" s="321"/>
      <c r="O15" s="298">
        <v>600</v>
      </c>
      <c r="P15" s="299"/>
      <c r="Q15" s="299"/>
      <c r="R15" s="300"/>
      <c r="S15" s="299"/>
      <c r="T15" s="301"/>
      <c r="U15" s="420">
        <v>451124</v>
      </c>
      <c r="V15" s="294"/>
      <c r="W15" s="295"/>
      <c r="X15" s="296" t="s">
        <v>1211</v>
      </c>
      <c r="Y15" s="297"/>
      <c r="Z15" s="297"/>
      <c r="AA15" s="297"/>
      <c r="AB15" s="297"/>
      <c r="AC15" s="297"/>
      <c r="AD15" s="297"/>
      <c r="AE15" s="297"/>
      <c r="AF15" s="297"/>
      <c r="AG15" s="297"/>
      <c r="AH15" s="321"/>
      <c r="AI15" s="298">
        <v>165</v>
      </c>
      <c r="AJ15" s="299"/>
      <c r="AK15" s="299"/>
      <c r="AL15" s="300"/>
      <c r="AM15" s="299"/>
      <c r="AN15" s="301"/>
      <c r="AO15" s="293">
        <v>451069</v>
      </c>
      <c r="AP15" s="294"/>
      <c r="AQ15" s="295"/>
      <c r="AR15" s="296" t="s">
        <v>1212</v>
      </c>
      <c r="AS15" s="297"/>
      <c r="AT15" s="297"/>
      <c r="AU15" s="297"/>
      <c r="AV15" s="297"/>
      <c r="AW15" s="297"/>
      <c r="AX15" s="297"/>
      <c r="AY15" s="297"/>
      <c r="AZ15" s="297"/>
      <c r="BA15" s="297"/>
      <c r="BB15" s="321"/>
      <c r="BC15" s="298">
        <v>360</v>
      </c>
      <c r="BD15" s="299"/>
      <c r="BE15" s="299"/>
      <c r="BF15" s="300"/>
      <c r="BG15" s="299"/>
      <c r="BH15" s="301"/>
      <c r="BI15" s="293">
        <v>452002</v>
      </c>
      <c r="BJ15" s="294"/>
      <c r="BK15" s="295"/>
      <c r="BL15" s="296" t="s">
        <v>1213</v>
      </c>
      <c r="BM15" s="297"/>
      <c r="BN15" s="297"/>
      <c r="BO15" s="297"/>
      <c r="BP15" s="297"/>
      <c r="BQ15" s="297"/>
      <c r="BR15" s="297"/>
      <c r="BS15" s="297"/>
      <c r="BT15" s="297"/>
      <c r="BU15" s="297"/>
      <c r="BV15" s="321"/>
      <c r="BW15" s="298">
        <v>850</v>
      </c>
      <c r="BX15" s="299"/>
      <c r="BY15" s="299"/>
      <c r="BZ15" s="300"/>
      <c r="CA15" s="299"/>
      <c r="CB15" s="301"/>
      <c r="CC15" s="293">
        <v>452135</v>
      </c>
      <c r="CD15" s="294"/>
      <c r="CE15" s="295"/>
      <c r="CF15" s="296" t="s">
        <v>1214</v>
      </c>
      <c r="CG15" s="297"/>
      <c r="CH15" s="297"/>
      <c r="CI15" s="297"/>
      <c r="CJ15" s="297"/>
      <c r="CK15" s="297"/>
      <c r="CL15" s="297"/>
      <c r="CM15" s="297"/>
      <c r="CN15" s="297"/>
      <c r="CO15" s="297"/>
      <c r="CP15" s="321"/>
      <c r="CQ15" s="298">
        <v>200</v>
      </c>
      <c r="CR15" s="299"/>
      <c r="CS15" s="299"/>
      <c r="CT15" s="300"/>
      <c r="CU15" s="299"/>
      <c r="CV15" s="301"/>
    </row>
    <row r="16" spans="1:100" ht="12.75" customHeight="1" x14ac:dyDescent="0.2">
      <c r="A16" s="293">
        <v>451002</v>
      </c>
      <c r="B16" s="294"/>
      <c r="C16" s="295"/>
      <c r="D16" s="296" t="s">
        <v>1210</v>
      </c>
      <c r="E16" s="297"/>
      <c r="F16" s="297"/>
      <c r="G16" s="297"/>
      <c r="H16" s="297"/>
      <c r="I16" s="297"/>
      <c r="J16" s="297"/>
      <c r="K16" s="297"/>
      <c r="L16" s="297"/>
      <c r="M16" s="297"/>
      <c r="N16" s="321"/>
      <c r="O16" s="298">
        <v>500</v>
      </c>
      <c r="P16" s="299"/>
      <c r="Q16" s="299"/>
      <c r="R16" s="300"/>
      <c r="S16" s="299"/>
      <c r="T16" s="301"/>
      <c r="U16" s="420">
        <v>451125</v>
      </c>
      <c r="V16" s="294"/>
      <c r="W16" s="295"/>
      <c r="X16" s="296" t="s">
        <v>1216</v>
      </c>
      <c r="Y16" s="297"/>
      <c r="Z16" s="297"/>
      <c r="AA16" s="297"/>
      <c r="AB16" s="297"/>
      <c r="AC16" s="297"/>
      <c r="AD16" s="297"/>
      <c r="AE16" s="297"/>
      <c r="AF16" s="297"/>
      <c r="AG16" s="297"/>
      <c r="AH16" s="321"/>
      <c r="AI16" s="298">
        <v>770</v>
      </c>
      <c r="AJ16" s="299"/>
      <c r="AK16" s="299"/>
      <c r="AL16" s="300"/>
      <c r="AM16" s="299"/>
      <c r="AN16" s="301"/>
      <c r="AO16" s="293">
        <v>451070</v>
      </c>
      <c r="AP16" s="294"/>
      <c r="AQ16" s="295"/>
      <c r="AR16" s="296" t="s">
        <v>1217</v>
      </c>
      <c r="AS16" s="297"/>
      <c r="AT16" s="297"/>
      <c r="AU16" s="297"/>
      <c r="AV16" s="297"/>
      <c r="AW16" s="297"/>
      <c r="AX16" s="297"/>
      <c r="AY16" s="297"/>
      <c r="AZ16" s="297"/>
      <c r="BA16" s="297"/>
      <c r="BB16" s="321"/>
      <c r="BC16" s="298">
        <v>350</v>
      </c>
      <c r="BD16" s="299"/>
      <c r="BE16" s="299"/>
      <c r="BF16" s="300"/>
      <c r="BG16" s="299"/>
      <c r="BH16" s="301"/>
      <c r="BI16" s="293">
        <v>452003</v>
      </c>
      <c r="BJ16" s="294"/>
      <c r="BK16" s="295"/>
      <c r="BL16" s="296" t="s">
        <v>1218</v>
      </c>
      <c r="BM16" s="297"/>
      <c r="BN16" s="297"/>
      <c r="BO16" s="297"/>
      <c r="BP16" s="297"/>
      <c r="BQ16" s="297"/>
      <c r="BR16" s="297"/>
      <c r="BS16" s="297"/>
      <c r="BT16" s="297"/>
      <c r="BU16" s="297"/>
      <c r="BV16" s="321"/>
      <c r="BW16" s="298">
        <v>600</v>
      </c>
      <c r="BX16" s="299"/>
      <c r="BY16" s="299"/>
      <c r="BZ16" s="300"/>
      <c r="CA16" s="299"/>
      <c r="CB16" s="301"/>
      <c r="CC16" s="293">
        <v>452139</v>
      </c>
      <c r="CD16" s="294"/>
      <c r="CE16" s="295"/>
      <c r="CF16" s="296" t="s">
        <v>2260</v>
      </c>
      <c r="CG16" s="297"/>
      <c r="CH16" s="297"/>
      <c r="CI16" s="297"/>
      <c r="CJ16" s="297"/>
      <c r="CK16" s="297"/>
      <c r="CL16" s="297"/>
      <c r="CM16" s="297"/>
      <c r="CN16" s="297"/>
      <c r="CO16" s="297"/>
      <c r="CP16" s="321"/>
      <c r="CQ16" s="298">
        <v>400</v>
      </c>
      <c r="CR16" s="299"/>
      <c r="CS16" s="299"/>
      <c r="CT16" s="300"/>
      <c r="CU16" s="299"/>
      <c r="CV16" s="301"/>
    </row>
    <row r="17" spans="1:100" ht="12.75" customHeight="1" x14ac:dyDescent="0.2">
      <c r="A17" s="293">
        <v>451003</v>
      </c>
      <c r="B17" s="294"/>
      <c r="C17" s="295"/>
      <c r="D17" s="296" t="s">
        <v>1215</v>
      </c>
      <c r="E17" s="297"/>
      <c r="F17" s="297"/>
      <c r="G17" s="297"/>
      <c r="H17" s="297"/>
      <c r="I17" s="297"/>
      <c r="J17" s="297"/>
      <c r="K17" s="297"/>
      <c r="L17" s="297"/>
      <c r="M17" s="297"/>
      <c r="N17" s="321"/>
      <c r="O17" s="298">
        <v>136</v>
      </c>
      <c r="P17" s="299"/>
      <c r="Q17" s="299"/>
      <c r="R17" s="300"/>
      <c r="S17" s="299"/>
      <c r="T17" s="301"/>
      <c r="U17" s="420">
        <v>451126</v>
      </c>
      <c r="V17" s="294"/>
      <c r="W17" s="295"/>
      <c r="X17" s="296" t="s">
        <v>1221</v>
      </c>
      <c r="Y17" s="297"/>
      <c r="Z17" s="297"/>
      <c r="AA17" s="297"/>
      <c r="AB17" s="297"/>
      <c r="AC17" s="297"/>
      <c r="AD17" s="297"/>
      <c r="AE17" s="297"/>
      <c r="AF17" s="297"/>
      <c r="AG17" s="297"/>
      <c r="AH17" s="321"/>
      <c r="AI17" s="298">
        <v>500</v>
      </c>
      <c r="AJ17" s="299"/>
      <c r="AK17" s="299"/>
      <c r="AL17" s="300"/>
      <c r="AM17" s="299"/>
      <c r="AN17" s="301"/>
      <c r="AO17" s="293">
        <v>451071</v>
      </c>
      <c r="AP17" s="294"/>
      <c r="AQ17" s="295"/>
      <c r="AR17" s="296" t="s">
        <v>1222</v>
      </c>
      <c r="AS17" s="297"/>
      <c r="AT17" s="297"/>
      <c r="AU17" s="297"/>
      <c r="AV17" s="297"/>
      <c r="AW17" s="297"/>
      <c r="AX17" s="297"/>
      <c r="AY17" s="297"/>
      <c r="AZ17" s="297"/>
      <c r="BA17" s="297"/>
      <c r="BB17" s="321"/>
      <c r="BC17" s="298">
        <v>500</v>
      </c>
      <c r="BD17" s="299"/>
      <c r="BE17" s="299"/>
      <c r="BF17" s="300"/>
      <c r="BG17" s="299"/>
      <c r="BH17" s="301"/>
      <c r="BI17" s="293">
        <v>452120</v>
      </c>
      <c r="BJ17" s="294"/>
      <c r="BK17" s="295"/>
      <c r="BL17" s="296" t="s">
        <v>1223</v>
      </c>
      <c r="BM17" s="297"/>
      <c r="BN17" s="297"/>
      <c r="BO17" s="297"/>
      <c r="BP17" s="297"/>
      <c r="BQ17" s="297"/>
      <c r="BR17" s="297"/>
      <c r="BS17" s="297"/>
      <c r="BT17" s="297"/>
      <c r="BU17" s="297"/>
      <c r="BV17" s="321"/>
      <c r="BW17" s="298">
        <v>400</v>
      </c>
      <c r="BX17" s="299"/>
      <c r="BY17" s="299"/>
      <c r="BZ17" s="300"/>
      <c r="CA17" s="299"/>
      <c r="CB17" s="301"/>
      <c r="CC17" s="293">
        <v>452051</v>
      </c>
      <c r="CD17" s="294"/>
      <c r="CE17" s="295"/>
      <c r="CF17" s="296" t="s">
        <v>1219</v>
      </c>
      <c r="CG17" s="297"/>
      <c r="CH17" s="297"/>
      <c r="CI17" s="297"/>
      <c r="CJ17" s="297"/>
      <c r="CK17" s="297"/>
      <c r="CL17" s="297"/>
      <c r="CM17" s="297"/>
      <c r="CN17" s="297"/>
      <c r="CO17" s="297"/>
      <c r="CP17" s="321"/>
      <c r="CQ17" s="298">
        <v>600</v>
      </c>
      <c r="CR17" s="299"/>
      <c r="CS17" s="299"/>
      <c r="CT17" s="300"/>
      <c r="CU17" s="299"/>
      <c r="CV17" s="301"/>
    </row>
    <row r="18" spans="1:100" ht="12.75" customHeight="1" x14ac:dyDescent="0.2">
      <c r="A18" s="293">
        <v>451004</v>
      </c>
      <c r="B18" s="294"/>
      <c r="C18" s="295"/>
      <c r="D18" s="296" t="s">
        <v>1220</v>
      </c>
      <c r="E18" s="297"/>
      <c r="F18" s="297"/>
      <c r="G18" s="297"/>
      <c r="H18" s="297"/>
      <c r="I18" s="297"/>
      <c r="J18" s="297"/>
      <c r="K18" s="297"/>
      <c r="L18" s="297"/>
      <c r="M18" s="297"/>
      <c r="N18" s="321"/>
      <c r="O18" s="298">
        <v>200</v>
      </c>
      <c r="P18" s="299"/>
      <c r="Q18" s="299"/>
      <c r="R18" s="300"/>
      <c r="S18" s="299"/>
      <c r="T18" s="301"/>
      <c r="U18" s="420">
        <v>451127</v>
      </c>
      <c r="V18" s="294"/>
      <c r="W18" s="295"/>
      <c r="X18" s="296" t="s">
        <v>1225</v>
      </c>
      <c r="Y18" s="297"/>
      <c r="Z18" s="297"/>
      <c r="AA18" s="297"/>
      <c r="AB18" s="297"/>
      <c r="AC18" s="297"/>
      <c r="AD18" s="297"/>
      <c r="AE18" s="297"/>
      <c r="AF18" s="297"/>
      <c r="AG18" s="297"/>
      <c r="AH18" s="321"/>
      <c r="AI18" s="298">
        <v>450</v>
      </c>
      <c r="AJ18" s="299"/>
      <c r="AK18" s="299"/>
      <c r="AL18" s="300"/>
      <c r="AM18" s="299"/>
      <c r="AN18" s="301"/>
      <c r="AO18" s="293">
        <v>451072</v>
      </c>
      <c r="AP18" s="294"/>
      <c r="AQ18" s="295"/>
      <c r="AR18" s="296" t="s">
        <v>1226</v>
      </c>
      <c r="AS18" s="297"/>
      <c r="AT18" s="297"/>
      <c r="AU18" s="297"/>
      <c r="AV18" s="297"/>
      <c r="AW18" s="297"/>
      <c r="AX18" s="297"/>
      <c r="AY18" s="297"/>
      <c r="AZ18" s="297"/>
      <c r="BA18" s="297"/>
      <c r="BB18" s="321"/>
      <c r="BC18" s="298">
        <v>500</v>
      </c>
      <c r="BD18" s="299"/>
      <c r="BE18" s="299"/>
      <c r="BF18" s="300"/>
      <c r="BG18" s="299"/>
      <c r="BH18" s="301"/>
      <c r="BI18" s="293">
        <v>452004</v>
      </c>
      <c r="BJ18" s="294"/>
      <c r="BK18" s="295"/>
      <c r="BL18" s="296" t="s">
        <v>1227</v>
      </c>
      <c r="BM18" s="297"/>
      <c r="BN18" s="297"/>
      <c r="BO18" s="297"/>
      <c r="BP18" s="297"/>
      <c r="BQ18" s="297"/>
      <c r="BR18" s="297"/>
      <c r="BS18" s="297"/>
      <c r="BT18" s="297"/>
      <c r="BU18" s="297"/>
      <c r="BV18" s="321"/>
      <c r="BW18" s="298">
        <v>500</v>
      </c>
      <c r="BX18" s="299"/>
      <c r="BY18" s="299"/>
      <c r="BZ18" s="300"/>
      <c r="CA18" s="299"/>
      <c r="CB18" s="301"/>
      <c r="CC18" s="293">
        <v>452052</v>
      </c>
      <c r="CD18" s="294"/>
      <c r="CE18" s="295"/>
      <c r="CF18" s="296" t="s">
        <v>1224</v>
      </c>
      <c r="CG18" s="297"/>
      <c r="CH18" s="297"/>
      <c r="CI18" s="297"/>
      <c r="CJ18" s="297"/>
      <c r="CK18" s="297"/>
      <c r="CL18" s="297"/>
      <c r="CM18" s="297"/>
      <c r="CN18" s="297"/>
      <c r="CO18" s="297"/>
      <c r="CP18" s="321"/>
      <c r="CQ18" s="298">
        <v>700</v>
      </c>
      <c r="CR18" s="299"/>
      <c r="CS18" s="299"/>
      <c r="CT18" s="300"/>
      <c r="CU18" s="299"/>
      <c r="CV18" s="301"/>
    </row>
    <row r="19" spans="1:100" ht="12.75" customHeight="1" x14ac:dyDescent="0.2">
      <c r="A19" s="293">
        <v>451005</v>
      </c>
      <c r="B19" s="294"/>
      <c r="C19" s="295"/>
      <c r="D19" s="296" t="s">
        <v>2325</v>
      </c>
      <c r="E19" s="297"/>
      <c r="F19" s="297"/>
      <c r="G19" s="297"/>
      <c r="H19" s="297"/>
      <c r="I19" s="297"/>
      <c r="J19" s="297"/>
      <c r="K19" s="297"/>
      <c r="L19" s="297"/>
      <c r="M19" s="297"/>
      <c r="N19" s="321"/>
      <c r="O19" s="298">
        <v>350</v>
      </c>
      <c r="P19" s="299"/>
      <c r="Q19" s="299"/>
      <c r="R19" s="300"/>
      <c r="S19" s="299"/>
      <c r="T19" s="301"/>
      <c r="U19" s="420">
        <v>451134</v>
      </c>
      <c r="V19" s="294"/>
      <c r="W19" s="295"/>
      <c r="X19" s="296" t="s">
        <v>1230</v>
      </c>
      <c r="Y19" s="297"/>
      <c r="Z19" s="297"/>
      <c r="AA19" s="297"/>
      <c r="AB19" s="297"/>
      <c r="AC19" s="297"/>
      <c r="AD19" s="297"/>
      <c r="AE19" s="297"/>
      <c r="AF19" s="297"/>
      <c r="AG19" s="297"/>
      <c r="AH19" s="321"/>
      <c r="AI19" s="298">
        <v>500</v>
      </c>
      <c r="AJ19" s="299"/>
      <c r="AK19" s="299"/>
      <c r="AL19" s="300"/>
      <c r="AM19" s="299"/>
      <c r="AN19" s="301"/>
      <c r="AO19" s="293">
        <v>451073</v>
      </c>
      <c r="AP19" s="294"/>
      <c r="AQ19" s="295"/>
      <c r="AR19" s="296" t="s">
        <v>1231</v>
      </c>
      <c r="AS19" s="297"/>
      <c r="AT19" s="297"/>
      <c r="AU19" s="297"/>
      <c r="AV19" s="297"/>
      <c r="AW19" s="297"/>
      <c r="AX19" s="297"/>
      <c r="AY19" s="297"/>
      <c r="AZ19" s="297"/>
      <c r="BA19" s="297"/>
      <c r="BB19" s="321"/>
      <c r="BC19" s="298">
        <v>350</v>
      </c>
      <c r="BD19" s="299"/>
      <c r="BE19" s="299"/>
      <c r="BF19" s="300"/>
      <c r="BG19" s="299"/>
      <c r="BH19" s="301"/>
      <c r="BI19" s="293">
        <v>452005</v>
      </c>
      <c r="BJ19" s="294"/>
      <c r="BK19" s="295"/>
      <c r="BL19" s="296" t="s">
        <v>1232</v>
      </c>
      <c r="BM19" s="297"/>
      <c r="BN19" s="297"/>
      <c r="BO19" s="297"/>
      <c r="BP19" s="297"/>
      <c r="BQ19" s="297"/>
      <c r="BR19" s="297"/>
      <c r="BS19" s="297"/>
      <c r="BT19" s="297"/>
      <c r="BU19" s="297"/>
      <c r="BV19" s="321"/>
      <c r="BW19" s="298">
        <v>1000</v>
      </c>
      <c r="BX19" s="299"/>
      <c r="BY19" s="299"/>
      <c r="BZ19" s="300"/>
      <c r="CA19" s="299"/>
      <c r="CB19" s="301"/>
      <c r="CC19" s="293">
        <v>452053</v>
      </c>
      <c r="CD19" s="294"/>
      <c r="CE19" s="295"/>
      <c r="CF19" s="296" t="s">
        <v>1228</v>
      </c>
      <c r="CG19" s="297"/>
      <c r="CH19" s="297"/>
      <c r="CI19" s="297"/>
      <c r="CJ19" s="297"/>
      <c r="CK19" s="297"/>
      <c r="CL19" s="297"/>
      <c r="CM19" s="297"/>
      <c r="CN19" s="297"/>
      <c r="CO19" s="297"/>
      <c r="CP19" s="321"/>
      <c r="CQ19" s="298">
        <v>600</v>
      </c>
      <c r="CR19" s="299"/>
      <c r="CS19" s="299"/>
      <c r="CT19" s="300"/>
      <c r="CU19" s="299"/>
      <c r="CV19" s="301"/>
    </row>
    <row r="20" spans="1:100" ht="12.75" customHeight="1" x14ac:dyDescent="0.2">
      <c r="A20" s="293">
        <v>451007</v>
      </c>
      <c r="B20" s="294"/>
      <c r="C20" s="295"/>
      <c r="D20" s="296" t="s">
        <v>1229</v>
      </c>
      <c r="E20" s="297"/>
      <c r="F20" s="297"/>
      <c r="G20" s="297"/>
      <c r="H20" s="297"/>
      <c r="I20" s="297"/>
      <c r="J20" s="297"/>
      <c r="K20" s="297"/>
      <c r="L20" s="297"/>
      <c r="M20" s="297"/>
      <c r="N20" s="321"/>
      <c r="O20" s="298">
        <v>400</v>
      </c>
      <c r="P20" s="299"/>
      <c r="Q20" s="299"/>
      <c r="R20" s="300"/>
      <c r="S20" s="299"/>
      <c r="T20" s="301"/>
      <c r="U20" s="419" t="s">
        <v>1235</v>
      </c>
      <c r="V20" s="377"/>
      <c r="W20" s="377"/>
      <c r="X20" s="377"/>
      <c r="Y20" s="377"/>
      <c r="Z20" s="377"/>
      <c r="AA20" s="377"/>
      <c r="AB20" s="377"/>
      <c r="AC20" s="377"/>
      <c r="AD20" s="377"/>
      <c r="AE20" s="377"/>
      <c r="AF20" s="377"/>
      <c r="AG20" s="377"/>
      <c r="AH20" s="378"/>
      <c r="AI20" s="356">
        <f>SUM(AI14:AI19)</f>
        <v>2665</v>
      </c>
      <c r="AJ20" s="357"/>
      <c r="AK20" s="358"/>
      <c r="AL20" s="359" t="str">
        <f>IF(COUNTA(AL14:AL19)=0,"",SUMIF(AL14:AL19,"●",AI14:AI19)+SUM(AL14:AL19))</f>
        <v/>
      </c>
      <c r="AM20" s="357"/>
      <c r="AN20" s="358"/>
      <c r="AO20" s="293">
        <v>451074</v>
      </c>
      <c r="AP20" s="294"/>
      <c r="AQ20" s="295"/>
      <c r="AR20" s="296" t="s">
        <v>1236</v>
      </c>
      <c r="AS20" s="297"/>
      <c r="AT20" s="297"/>
      <c r="AU20" s="297"/>
      <c r="AV20" s="297"/>
      <c r="AW20" s="297"/>
      <c r="AX20" s="297"/>
      <c r="AY20" s="297"/>
      <c r="AZ20" s="297"/>
      <c r="BA20" s="297"/>
      <c r="BB20" s="321"/>
      <c r="BC20" s="298">
        <v>500</v>
      </c>
      <c r="BD20" s="299"/>
      <c r="BE20" s="299"/>
      <c r="BF20" s="300"/>
      <c r="BG20" s="299"/>
      <c r="BH20" s="301"/>
      <c r="BI20" s="293">
        <v>452006</v>
      </c>
      <c r="BJ20" s="294"/>
      <c r="BK20" s="295"/>
      <c r="BL20" s="296" t="s">
        <v>1237</v>
      </c>
      <c r="BM20" s="297"/>
      <c r="BN20" s="297"/>
      <c r="BO20" s="297"/>
      <c r="BP20" s="297"/>
      <c r="BQ20" s="297"/>
      <c r="BR20" s="297"/>
      <c r="BS20" s="297"/>
      <c r="BT20" s="297"/>
      <c r="BU20" s="297"/>
      <c r="BV20" s="321"/>
      <c r="BW20" s="298">
        <v>1500</v>
      </c>
      <c r="BX20" s="299"/>
      <c r="BY20" s="299"/>
      <c r="BZ20" s="300"/>
      <c r="CA20" s="299"/>
      <c r="CB20" s="301"/>
      <c r="CC20" s="293">
        <v>452054</v>
      </c>
      <c r="CD20" s="294"/>
      <c r="CE20" s="295"/>
      <c r="CF20" s="296" t="s">
        <v>1233</v>
      </c>
      <c r="CG20" s="297"/>
      <c r="CH20" s="297"/>
      <c r="CI20" s="297"/>
      <c r="CJ20" s="297"/>
      <c r="CK20" s="297"/>
      <c r="CL20" s="297"/>
      <c r="CM20" s="297"/>
      <c r="CN20" s="297"/>
      <c r="CO20" s="297"/>
      <c r="CP20" s="321"/>
      <c r="CQ20" s="298">
        <v>800</v>
      </c>
      <c r="CR20" s="299"/>
      <c r="CS20" s="299"/>
      <c r="CT20" s="300"/>
      <c r="CU20" s="299"/>
      <c r="CV20" s="301"/>
    </row>
    <row r="21" spans="1:100" ht="12.75" customHeight="1" x14ac:dyDescent="0.2">
      <c r="A21" s="293">
        <v>451008</v>
      </c>
      <c r="B21" s="294"/>
      <c r="C21" s="295"/>
      <c r="D21" s="296" t="s">
        <v>1234</v>
      </c>
      <c r="E21" s="297"/>
      <c r="F21" s="297"/>
      <c r="G21" s="297"/>
      <c r="H21" s="297"/>
      <c r="I21" s="297"/>
      <c r="J21" s="297"/>
      <c r="K21" s="297"/>
      <c r="L21" s="297"/>
      <c r="M21" s="297"/>
      <c r="N21" s="321"/>
      <c r="O21" s="298">
        <v>85</v>
      </c>
      <c r="P21" s="299"/>
      <c r="Q21" s="299"/>
      <c r="R21" s="300"/>
      <c r="S21" s="299"/>
      <c r="T21" s="301"/>
      <c r="U21" s="420">
        <v>451038</v>
      </c>
      <c r="V21" s="294"/>
      <c r="W21" s="295"/>
      <c r="X21" s="296" t="s">
        <v>1239</v>
      </c>
      <c r="Y21" s="297"/>
      <c r="Z21" s="297"/>
      <c r="AA21" s="297"/>
      <c r="AB21" s="297"/>
      <c r="AC21" s="297"/>
      <c r="AD21" s="297"/>
      <c r="AE21" s="297"/>
      <c r="AF21" s="297"/>
      <c r="AG21" s="297"/>
      <c r="AH21" s="321"/>
      <c r="AI21" s="298">
        <v>300</v>
      </c>
      <c r="AJ21" s="299"/>
      <c r="AK21" s="299"/>
      <c r="AL21" s="300"/>
      <c r="AM21" s="299"/>
      <c r="AN21" s="301"/>
      <c r="AO21" s="376" t="s">
        <v>1240</v>
      </c>
      <c r="AP21" s="377"/>
      <c r="AQ21" s="377"/>
      <c r="AR21" s="377"/>
      <c r="AS21" s="377"/>
      <c r="AT21" s="377"/>
      <c r="AU21" s="377"/>
      <c r="AV21" s="377"/>
      <c r="AW21" s="377"/>
      <c r="AX21" s="377"/>
      <c r="AY21" s="377"/>
      <c r="AZ21" s="377"/>
      <c r="BA21" s="377"/>
      <c r="BB21" s="378"/>
      <c r="BC21" s="356">
        <f>SUM(BC14:BC20)</f>
        <v>2960</v>
      </c>
      <c r="BD21" s="357"/>
      <c r="BE21" s="358"/>
      <c r="BF21" s="359" t="str">
        <f>IF(COUNTA(BF14:BF20)=0,"",SUMIF(BF14:BF20,"●",BC14:BC20)+SUM(BF14:BF20))</f>
        <v/>
      </c>
      <c r="BG21" s="357"/>
      <c r="BH21" s="358"/>
      <c r="BI21" s="293">
        <v>452007</v>
      </c>
      <c r="BJ21" s="294"/>
      <c r="BK21" s="295"/>
      <c r="BL21" s="296" t="s">
        <v>1241</v>
      </c>
      <c r="BM21" s="297"/>
      <c r="BN21" s="297"/>
      <c r="BO21" s="297"/>
      <c r="BP21" s="297"/>
      <c r="BQ21" s="297"/>
      <c r="BR21" s="297"/>
      <c r="BS21" s="297"/>
      <c r="BT21" s="297"/>
      <c r="BU21" s="297"/>
      <c r="BV21" s="321"/>
      <c r="BW21" s="298">
        <v>330</v>
      </c>
      <c r="BX21" s="299"/>
      <c r="BY21" s="299"/>
      <c r="BZ21" s="300"/>
      <c r="CA21" s="299"/>
      <c r="CB21" s="301"/>
      <c r="CC21" s="293">
        <v>452055</v>
      </c>
      <c r="CD21" s="294"/>
      <c r="CE21" s="295"/>
      <c r="CF21" s="296" t="s">
        <v>2326</v>
      </c>
      <c r="CG21" s="297"/>
      <c r="CH21" s="297"/>
      <c r="CI21" s="297"/>
      <c r="CJ21" s="297"/>
      <c r="CK21" s="297"/>
      <c r="CL21" s="297"/>
      <c r="CM21" s="297"/>
      <c r="CN21" s="297"/>
      <c r="CO21" s="297"/>
      <c r="CP21" s="321"/>
      <c r="CQ21" s="298">
        <v>350</v>
      </c>
      <c r="CR21" s="299"/>
      <c r="CS21" s="299"/>
      <c r="CT21" s="300"/>
      <c r="CU21" s="299"/>
      <c r="CV21" s="301"/>
    </row>
    <row r="22" spans="1:100" ht="12.75" customHeight="1" x14ac:dyDescent="0.2">
      <c r="A22" s="376" t="s">
        <v>1238</v>
      </c>
      <c r="B22" s="377"/>
      <c r="C22" s="377"/>
      <c r="D22" s="377"/>
      <c r="E22" s="377"/>
      <c r="F22" s="377"/>
      <c r="G22" s="377"/>
      <c r="H22" s="377"/>
      <c r="I22" s="377"/>
      <c r="J22" s="377"/>
      <c r="K22" s="377"/>
      <c r="L22" s="377"/>
      <c r="M22" s="377"/>
      <c r="N22" s="378"/>
      <c r="O22" s="356">
        <f>SUM(O14:O21)</f>
        <v>2521</v>
      </c>
      <c r="P22" s="357"/>
      <c r="Q22" s="358"/>
      <c r="R22" s="359" t="str">
        <f>IF(COUNTA(R14:R21)=0,"",SUMIF(R14:R21,"●",O14:O21)+SUM(R14:R21))</f>
        <v/>
      </c>
      <c r="S22" s="357"/>
      <c r="T22" s="358"/>
      <c r="U22" s="420">
        <v>451039</v>
      </c>
      <c r="V22" s="294"/>
      <c r="W22" s="295"/>
      <c r="X22" s="296" t="s">
        <v>1244</v>
      </c>
      <c r="Y22" s="297"/>
      <c r="Z22" s="297"/>
      <c r="AA22" s="297"/>
      <c r="AB22" s="297"/>
      <c r="AC22" s="297"/>
      <c r="AD22" s="297"/>
      <c r="AE22" s="297"/>
      <c r="AF22" s="297"/>
      <c r="AG22" s="297"/>
      <c r="AH22" s="321"/>
      <c r="AI22" s="298">
        <v>150</v>
      </c>
      <c r="AJ22" s="299"/>
      <c r="AK22" s="299"/>
      <c r="AL22" s="300"/>
      <c r="AM22" s="299"/>
      <c r="AN22" s="301"/>
      <c r="AO22" s="293">
        <v>451075</v>
      </c>
      <c r="AP22" s="294"/>
      <c r="AQ22" s="295"/>
      <c r="AR22" s="296" t="s">
        <v>1245</v>
      </c>
      <c r="AS22" s="297"/>
      <c r="AT22" s="297"/>
      <c r="AU22" s="297"/>
      <c r="AV22" s="297"/>
      <c r="AW22" s="297"/>
      <c r="AX22" s="297"/>
      <c r="AY22" s="297"/>
      <c r="AZ22" s="297"/>
      <c r="BA22" s="297"/>
      <c r="BB22" s="321"/>
      <c r="BC22" s="298">
        <v>350</v>
      </c>
      <c r="BD22" s="299"/>
      <c r="BE22" s="299"/>
      <c r="BF22" s="300"/>
      <c r="BG22" s="299"/>
      <c r="BH22" s="301"/>
      <c r="BI22" s="293">
        <v>452008</v>
      </c>
      <c r="BJ22" s="294"/>
      <c r="BK22" s="295"/>
      <c r="BL22" s="296" t="s">
        <v>1246</v>
      </c>
      <c r="BM22" s="297"/>
      <c r="BN22" s="297"/>
      <c r="BO22" s="297"/>
      <c r="BP22" s="297"/>
      <c r="BQ22" s="297"/>
      <c r="BR22" s="297"/>
      <c r="BS22" s="297"/>
      <c r="BT22" s="297"/>
      <c r="BU22" s="297"/>
      <c r="BV22" s="321"/>
      <c r="BW22" s="298">
        <v>600</v>
      </c>
      <c r="BX22" s="299"/>
      <c r="BY22" s="299"/>
      <c r="BZ22" s="300"/>
      <c r="CA22" s="299"/>
      <c r="CB22" s="301"/>
      <c r="CC22" s="293">
        <v>452056</v>
      </c>
      <c r="CD22" s="294"/>
      <c r="CE22" s="295"/>
      <c r="CF22" s="296" t="s">
        <v>1242</v>
      </c>
      <c r="CG22" s="297"/>
      <c r="CH22" s="297"/>
      <c r="CI22" s="297"/>
      <c r="CJ22" s="297"/>
      <c r="CK22" s="297"/>
      <c r="CL22" s="297"/>
      <c r="CM22" s="297"/>
      <c r="CN22" s="297"/>
      <c r="CO22" s="297"/>
      <c r="CP22" s="321"/>
      <c r="CQ22" s="298">
        <v>700</v>
      </c>
      <c r="CR22" s="299"/>
      <c r="CS22" s="299"/>
      <c r="CT22" s="300"/>
      <c r="CU22" s="299"/>
      <c r="CV22" s="301"/>
    </row>
    <row r="23" spans="1:100" ht="12.75" customHeight="1" x14ac:dyDescent="0.2">
      <c r="A23" s="293">
        <v>451009</v>
      </c>
      <c r="B23" s="294"/>
      <c r="C23" s="295"/>
      <c r="D23" s="296" t="s">
        <v>1243</v>
      </c>
      <c r="E23" s="297"/>
      <c r="F23" s="297"/>
      <c r="G23" s="297"/>
      <c r="H23" s="297"/>
      <c r="I23" s="297"/>
      <c r="J23" s="297"/>
      <c r="K23" s="297"/>
      <c r="L23" s="297"/>
      <c r="M23" s="297"/>
      <c r="N23" s="321"/>
      <c r="O23" s="298">
        <v>265</v>
      </c>
      <c r="P23" s="299"/>
      <c r="Q23" s="299"/>
      <c r="R23" s="300"/>
      <c r="S23" s="299"/>
      <c r="T23" s="301"/>
      <c r="U23" s="420">
        <v>451040</v>
      </c>
      <c r="V23" s="294"/>
      <c r="W23" s="295"/>
      <c r="X23" s="296" t="s">
        <v>1249</v>
      </c>
      <c r="Y23" s="297"/>
      <c r="Z23" s="297"/>
      <c r="AA23" s="297"/>
      <c r="AB23" s="297"/>
      <c r="AC23" s="297"/>
      <c r="AD23" s="297"/>
      <c r="AE23" s="297"/>
      <c r="AF23" s="297"/>
      <c r="AG23" s="297"/>
      <c r="AH23" s="321"/>
      <c r="AI23" s="298">
        <v>400</v>
      </c>
      <c r="AJ23" s="299"/>
      <c r="AK23" s="299"/>
      <c r="AL23" s="300"/>
      <c r="AM23" s="299"/>
      <c r="AN23" s="301"/>
      <c r="AO23" s="293">
        <v>451076</v>
      </c>
      <c r="AP23" s="294"/>
      <c r="AQ23" s="295"/>
      <c r="AR23" s="296" t="s">
        <v>1250</v>
      </c>
      <c r="AS23" s="297"/>
      <c r="AT23" s="297"/>
      <c r="AU23" s="297"/>
      <c r="AV23" s="297"/>
      <c r="AW23" s="297"/>
      <c r="AX23" s="297"/>
      <c r="AY23" s="297"/>
      <c r="AZ23" s="297"/>
      <c r="BA23" s="297"/>
      <c r="BB23" s="321"/>
      <c r="BC23" s="298">
        <v>350</v>
      </c>
      <c r="BD23" s="299"/>
      <c r="BE23" s="299"/>
      <c r="BF23" s="300"/>
      <c r="BG23" s="299"/>
      <c r="BH23" s="301"/>
      <c r="BI23" s="293">
        <v>452081</v>
      </c>
      <c r="BJ23" s="294"/>
      <c r="BK23" s="295"/>
      <c r="BL23" s="296" t="s">
        <v>1251</v>
      </c>
      <c r="BM23" s="297"/>
      <c r="BN23" s="297"/>
      <c r="BO23" s="297"/>
      <c r="BP23" s="297"/>
      <c r="BQ23" s="297"/>
      <c r="BR23" s="297"/>
      <c r="BS23" s="297"/>
      <c r="BT23" s="297"/>
      <c r="BU23" s="297"/>
      <c r="BV23" s="321"/>
      <c r="BW23" s="298">
        <v>350</v>
      </c>
      <c r="BX23" s="299"/>
      <c r="BY23" s="299"/>
      <c r="BZ23" s="300"/>
      <c r="CA23" s="299"/>
      <c r="CB23" s="301"/>
      <c r="CC23" s="293">
        <v>452082</v>
      </c>
      <c r="CD23" s="294"/>
      <c r="CE23" s="295"/>
      <c r="CF23" s="296" t="s">
        <v>1247</v>
      </c>
      <c r="CG23" s="297"/>
      <c r="CH23" s="297"/>
      <c r="CI23" s="297"/>
      <c r="CJ23" s="297"/>
      <c r="CK23" s="297"/>
      <c r="CL23" s="297"/>
      <c r="CM23" s="297"/>
      <c r="CN23" s="297"/>
      <c r="CO23" s="297"/>
      <c r="CP23" s="321"/>
      <c r="CQ23" s="298">
        <v>170</v>
      </c>
      <c r="CR23" s="299"/>
      <c r="CS23" s="299"/>
      <c r="CT23" s="300"/>
      <c r="CU23" s="299"/>
      <c r="CV23" s="301"/>
    </row>
    <row r="24" spans="1:100" ht="12.75" customHeight="1" x14ac:dyDescent="0.2">
      <c r="A24" s="293">
        <v>451011</v>
      </c>
      <c r="B24" s="294"/>
      <c r="C24" s="295"/>
      <c r="D24" s="296" t="s">
        <v>1248</v>
      </c>
      <c r="E24" s="297"/>
      <c r="F24" s="297"/>
      <c r="G24" s="297"/>
      <c r="H24" s="297"/>
      <c r="I24" s="297"/>
      <c r="J24" s="297"/>
      <c r="K24" s="297"/>
      <c r="L24" s="297"/>
      <c r="M24" s="297"/>
      <c r="N24" s="321"/>
      <c r="O24" s="298">
        <v>600</v>
      </c>
      <c r="P24" s="299"/>
      <c r="Q24" s="299"/>
      <c r="R24" s="300"/>
      <c r="S24" s="299"/>
      <c r="T24" s="301"/>
      <c r="U24" s="293">
        <v>451041</v>
      </c>
      <c r="V24" s="294"/>
      <c r="W24" s="295"/>
      <c r="X24" s="296" t="s">
        <v>1254</v>
      </c>
      <c r="Y24" s="297"/>
      <c r="Z24" s="297"/>
      <c r="AA24" s="297"/>
      <c r="AB24" s="297"/>
      <c r="AC24" s="297"/>
      <c r="AD24" s="297"/>
      <c r="AE24" s="297"/>
      <c r="AF24" s="297"/>
      <c r="AG24" s="297"/>
      <c r="AH24" s="321"/>
      <c r="AI24" s="298">
        <v>240</v>
      </c>
      <c r="AJ24" s="299"/>
      <c r="AK24" s="299"/>
      <c r="AL24" s="300"/>
      <c r="AM24" s="299"/>
      <c r="AN24" s="301"/>
      <c r="AO24" s="293">
        <v>451077</v>
      </c>
      <c r="AP24" s="294"/>
      <c r="AQ24" s="295"/>
      <c r="AR24" s="296" t="s">
        <v>1255</v>
      </c>
      <c r="AS24" s="297"/>
      <c r="AT24" s="297"/>
      <c r="AU24" s="297"/>
      <c r="AV24" s="297"/>
      <c r="AW24" s="297"/>
      <c r="AX24" s="297"/>
      <c r="AY24" s="297"/>
      <c r="AZ24" s="297"/>
      <c r="BA24" s="297"/>
      <c r="BB24" s="321"/>
      <c r="BC24" s="298">
        <v>500</v>
      </c>
      <c r="BD24" s="299"/>
      <c r="BE24" s="299"/>
      <c r="BF24" s="300"/>
      <c r="BG24" s="299"/>
      <c r="BH24" s="301"/>
      <c r="BI24" s="293">
        <v>452009</v>
      </c>
      <c r="BJ24" s="294"/>
      <c r="BK24" s="295"/>
      <c r="BL24" s="296" t="s">
        <v>1256</v>
      </c>
      <c r="BM24" s="297"/>
      <c r="BN24" s="297"/>
      <c r="BO24" s="297"/>
      <c r="BP24" s="297"/>
      <c r="BQ24" s="297"/>
      <c r="BR24" s="297"/>
      <c r="BS24" s="297"/>
      <c r="BT24" s="297"/>
      <c r="BU24" s="297"/>
      <c r="BV24" s="321"/>
      <c r="BW24" s="298">
        <v>550</v>
      </c>
      <c r="BX24" s="299"/>
      <c r="BY24" s="299"/>
      <c r="BZ24" s="300"/>
      <c r="CA24" s="299"/>
      <c r="CB24" s="301"/>
      <c r="CC24" s="293">
        <v>452057</v>
      </c>
      <c r="CD24" s="294"/>
      <c r="CE24" s="295"/>
      <c r="CF24" s="296" t="s">
        <v>1252</v>
      </c>
      <c r="CG24" s="297"/>
      <c r="CH24" s="297"/>
      <c r="CI24" s="297"/>
      <c r="CJ24" s="297"/>
      <c r="CK24" s="297"/>
      <c r="CL24" s="297"/>
      <c r="CM24" s="297"/>
      <c r="CN24" s="297"/>
      <c r="CO24" s="297"/>
      <c r="CP24" s="321"/>
      <c r="CQ24" s="298">
        <v>350</v>
      </c>
      <c r="CR24" s="299"/>
      <c r="CS24" s="299"/>
      <c r="CT24" s="300"/>
      <c r="CU24" s="299"/>
      <c r="CV24" s="301"/>
    </row>
    <row r="25" spans="1:100" ht="12.75" customHeight="1" x14ac:dyDescent="0.2">
      <c r="A25" s="293">
        <v>451012</v>
      </c>
      <c r="B25" s="294"/>
      <c r="C25" s="295"/>
      <c r="D25" s="296" t="s">
        <v>1253</v>
      </c>
      <c r="E25" s="297"/>
      <c r="F25" s="297"/>
      <c r="G25" s="297"/>
      <c r="H25" s="297"/>
      <c r="I25" s="297"/>
      <c r="J25" s="297"/>
      <c r="K25" s="297"/>
      <c r="L25" s="297"/>
      <c r="M25" s="297"/>
      <c r="N25" s="321"/>
      <c r="O25" s="298">
        <v>600</v>
      </c>
      <c r="P25" s="299"/>
      <c r="Q25" s="299"/>
      <c r="R25" s="300"/>
      <c r="S25" s="299"/>
      <c r="T25" s="301"/>
      <c r="U25" s="293">
        <v>451042</v>
      </c>
      <c r="V25" s="294"/>
      <c r="W25" s="295"/>
      <c r="X25" s="296" t="s">
        <v>1259</v>
      </c>
      <c r="Y25" s="297"/>
      <c r="Z25" s="297"/>
      <c r="AA25" s="297"/>
      <c r="AB25" s="297"/>
      <c r="AC25" s="297"/>
      <c r="AD25" s="297"/>
      <c r="AE25" s="297"/>
      <c r="AF25" s="297"/>
      <c r="AG25" s="297"/>
      <c r="AH25" s="321"/>
      <c r="AI25" s="298">
        <v>300</v>
      </c>
      <c r="AJ25" s="299"/>
      <c r="AK25" s="299"/>
      <c r="AL25" s="300"/>
      <c r="AM25" s="299"/>
      <c r="AN25" s="301"/>
      <c r="AO25" s="293">
        <v>451078</v>
      </c>
      <c r="AP25" s="294"/>
      <c r="AQ25" s="295"/>
      <c r="AR25" s="296" t="s">
        <v>1260</v>
      </c>
      <c r="AS25" s="297"/>
      <c r="AT25" s="297"/>
      <c r="AU25" s="297"/>
      <c r="AV25" s="297"/>
      <c r="AW25" s="297"/>
      <c r="AX25" s="297"/>
      <c r="AY25" s="297"/>
      <c r="AZ25" s="297"/>
      <c r="BA25" s="297"/>
      <c r="BB25" s="321"/>
      <c r="BC25" s="298">
        <v>550</v>
      </c>
      <c r="BD25" s="299"/>
      <c r="BE25" s="299"/>
      <c r="BF25" s="300"/>
      <c r="BG25" s="299"/>
      <c r="BH25" s="301"/>
      <c r="BI25" s="376" t="s">
        <v>1261</v>
      </c>
      <c r="BJ25" s="377"/>
      <c r="BK25" s="377"/>
      <c r="BL25" s="377"/>
      <c r="BM25" s="377"/>
      <c r="BN25" s="377"/>
      <c r="BO25" s="377"/>
      <c r="BP25" s="377"/>
      <c r="BQ25" s="377"/>
      <c r="BR25" s="377"/>
      <c r="BS25" s="377"/>
      <c r="BT25" s="377"/>
      <c r="BU25" s="377"/>
      <c r="BV25" s="378"/>
      <c r="BW25" s="356">
        <f>SUM(BW14:BW24)</f>
        <v>7280</v>
      </c>
      <c r="BX25" s="357"/>
      <c r="BY25" s="358"/>
      <c r="BZ25" s="359" t="str">
        <f>IF(COUNTA(BZ14:BZ24)=0,"",SUMIF(BZ14:BZ24,"●",BW14:BW24)+SUM(BZ14:BZ24))</f>
        <v/>
      </c>
      <c r="CA25" s="357"/>
      <c r="CB25" s="358"/>
      <c r="CC25" s="293">
        <v>452058</v>
      </c>
      <c r="CD25" s="294"/>
      <c r="CE25" s="295"/>
      <c r="CF25" s="296" t="s">
        <v>1257</v>
      </c>
      <c r="CG25" s="297"/>
      <c r="CH25" s="297"/>
      <c r="CI25" s="297"/>
      <c r="CJ25" s="297"/>
      <c r="CK25" s="297"/>
      <c r="CL25" s="297"/>
      <c r="CM25" s="297"/>
      <c r="CN25" s="297"/>
      <c r="CO25" s="297"/>
      <c r="CP25" s="321"/>
      <c r="CQ25" s="384">
        <v>550</v>
      </c>
      <c r="CR25" s="385"/>
      <c r="CS25" s="385"/>
      <c r="CT25" s="300"/>
      <c r="CU25" s="299"/>
      <c r="CV25" s="301"/>
    </row>
    <row r="26" spans="1:100" ht="12.75" customHeight="1" x14ac:dyDescent="0.2">
      <c r="A26" s="293">
        <v>451013</v>
      </c>
      <c r="B26" s="294"/>
      <c r="C26" s="295"/>
      <c r="D26" s="296" t="s">
        <v>1258</v>
      </c>
      <c r="E26" s="297"/>
      <c r="F26" s="297"/>
      <c r="G26" s="297"/>
      <c r="H26" s="297"/>
      <c r="I26" s="297"/>
      <c r="J26" s="297"/>
      <c r="K26" s="297"/>
      <c r="L26" s="297"/>
      <c r="M26" s="297"/>
      <c r="N26" s="321"/>
      <c r="O26" s="298">
        <v>850</v>
      </c>
      <c r="P26" s="299"/>
      <c r="Q26" s="299"/>
      <c r="R26" s="300"/>
      <c r="S26" s="299"/>
      <c r="T26" s="301"/>
      <c r="U26" s="293">
        <v>451043</v>
      </c>
      <c r="V26" s="294"/>
      <c r="W26" s="295"/>
      <c r="X26" s="296" t="s">
        <v>1264</v>
      </c>
      <c r="Y26" s="297"/>
      <c r="Z26" s="297"/>
      <c r="AA26" s="297"/>
      <c r="AB26" s="297"/>
      <c r="AC26" s="297"/>
      <c r="AD26" s="297"/>
      <c r="AE26" s="297"/>
      <c r="AF26" s="297"/>
      <c r="AG26" s="297"/>
      <c r="AH26" s="321"/>
      <c r="AI26" s="298">
        <v>600</v>
      </c>
      <c r="AJ26" s="299"/>
      <c r="AK26" s="299"/>
      <c r="AL26" s="300"/>
      <c r="AM26" s="299"/>
      <c r="AN26" s="301"/>
      <c r="AO26" s="293">
        <v>451079</v>
      </c>
      <c r="AP26" s="294"/>
      <c r="AQ26" s="295"/>
      <c r="AR26" s="296" t="s">
        <v>1265</v>
      </c>
      <c r="AS26" s="297"/>
      <c r="AT26" s="297"/>
      <c r="AU26" s="297"/>
      <c r="AV26" s="297"/>
      <c r="AW26" s="297"/>
      <c r="AX26" s="297"/>
      <c r="AY26" s="297"/>
      <c r="AZ26" s="297"/>
      <c r="BA26" s="297"/>
      <c r="BB26" s="321"/>
      <c r="BC26" s="298">
        <v>50</v>
      </c>
      <c r="BD26" s="299"/>
      <c r="BE26" s="299"/>
      <c r="BF26" s="300"/>
      <c r="BG26" s="299"/>
      <c r="BH26" s="301"/>
      <c r="BI26" s="293">
        <v>452010</v>
      </c>
      <c r="BJ26" s="294"/>
      <c r="BK26" s="295"/>
      <c r="BL26" s="296" t="s">
        <v>1266</v>
      </c>
      <c r="BM26" s="297"/>
      <c r="BN26" s="297"/>
      <c r="BO26" s="297"/>
      <c r="BP26" s="297"/>
      <c r="BQ26" s="297"/>
      <c r="BR26" s="297"/>
      <c r="BS26" s="297"/>
      <c r="BT26" s="297"/>
      <c r="BU26" s="297"/>
      <c r="BV26" s="321"/>
      <c r="BW26" s="298">
        <v>380</v>
      </c>
      <c r="BX26" s="299"/>
      <c r="BY26" s="299"/>
      <c r="BZ26" s="300"/>
      <c r="CA26" s="299"/>
      <c r="CB26" s="301"/>
      <c r="CC26" s="293">
        <v>452125</v>
      </c>
      <c r="CD26" s="294"/>
      <c r="CE26" s="295"/>
      <c r="CF26" s="296" t="s">
        <v>1262</v>
      </c>
      <c r="CG26" s="297"/>
      <c r="CH26" s="297"/>
      <c r="CI26" s="297"/>
      <c r="CJ26" s="297"/>
      <c r="CK26" s="297"/>
      <c r="CL26" s="297"/>
      <c r="CM26" s="297"/>
      <c r="CN26" s="297"/>
      <c r="CO26" s="297"/>
      <c r="CP26" s="321"/>
      <c r="CQ26" s="384">
        <v>400</v>
      </c>
      <c r="CR26" s="385"/>
      <c r="CS26" s="385"/>
      <c r="CT26" s="300"/>
      <c r="CU26" s="299"/>
      <c r="CV26" s="301"/>
    </row>
    <row r="27" spans="1:100" ht="12.75" customHeight="1" x14ac:dyDescent="0.2">
      <c r="A27" s="376" t="s">
        <v>1263</v>
      </c>
      <c r="B27" s="377"/>
      <c r="C27" s="377"/>
      <c r="D27" s="377"/>
      <c r="E27" s="377"/>
      <c r="F27" s="377"/>
      <c r="G27" s="377"/>
      <c r="H27" s="377"/>
      <c r="I27" s="377"/>
      <c r="J27" s="377"/>
      <c r="K27" s="377"/>
      <c r="L27" s="377"/>
      <c r="M27" s="377"/>
      <c r="N27" s="378"/>
      <c r="O27" s="356">
        <f>SUM(O23:O26)</f>
        <v>2315</v>
      </c>
      <c r="P27" s="357"/>
      <c r="Q27" s="358"/>
      <c r="R27" s="359" t="str">
        <f>IF(COUNTA(R23:R26)=0,"",SUMIF(R23:R26,"●",O23:O26)+SUM(R23:R26))</f>
        <v/>
      </c>
      <c r="S27" s="357"/>
      <c r="T27" s="358"/>
      <c r="U27" s="293">
        <v>451044</v>
      </c>
      <c r="V27" s="294"/>
      <c r="W27" s="295"/>
      <c r="X27" s="296" t="s">
        <v>1269</v>
      </c>
      <c r="Y27" s="297"/>
      <c r="Z27" s="297"/>
      <c r="AA27" s="297"/>
      <c r="AB27" s="297"/>
      <c r="AC27" s="297"/>
      <c r="AD27" s="297"/>
      <c r="AE27" s="297"/>
      <c r="AF27" s="297"/>
      <c r="AG27" s="297"/>
      <c r="AH27" s="321"/>
      <c r="AI27" s="298">
        <v>250</v>
      </c>
      <c r="AJ27" s="299"/>
      <c r="AK27" s="299"/>
      <c r="AL27" s="300"/>
      <c r="AM27" s="299"/>
      <c r="AN27" s="301"/>
      <c r="AO27" s="293">
        <v>451112</v>
      </c>
      <c r="AP27" s="294"/>
      <c r="AQ27" s="295"/>
      <c r="AR27" s="296" t="s">
        <v>1270</v>
      </c>
      <c r="AS27" s="297"/>
      <c r="AT27" s="297"/>
      <c r="AU27" s="297"/>
      <c r="AV27" s="297"/>
      <c r="AW27" s="297"/>
      <c r="AX27" s="297"/>
      <c r="AY27" s="297"/>
      <c r="AZ27" s="297"/>
      <c r="BA27" s="297"/>
      <c r="BB27" s="321"/>
      <c r="BC27" s="298">
        <v>50</v>
      </c>
      <c r="BD27" s="299"/>
      <c r="BE27" s="299"/>
      <c r="BF27" s="300"/>
      <c r="BG27" s="299"/>
      <c r="BH27" s="301"/>
      <c r="BI27" s="293">
        <v>452011</v>
      </c>
      <c r="BJ27" s="294"/>
      <c r="BK27" s="295"/>
      <c r="BL27" s="296" t="s">
        <v>1271</v>
      </c>
      <c r="BM27" s="297"/>
      <c r="BN27" s="297"/>
      <c r="BO27" s="297"/>
      <c r="BP27" s="297"/>
      <c r="BQ27" s="297"/>
      <c r="BR27" s="297"/>
      <c r="BS27" s="297"/>
      <c r="BT27" s="297"/>
      <c r="BU27" s="297"/>
      <c r="BV27" s="321"/>
      <c r="BW27" s="298">
        <v>520</v>
      </c>
      <c r="BX27" s="299"/>
      <c r="BY27" s="299"/>
      <c r="BZ27" s="300"/>
      <c r="CA27" s="299"/>
      <c r="CB27" s="301"/>
      <c r="CC27" s="293">
        <v>452136</v>
      </c>
      <c r="CD27" s="294"/>
      <c r="CE27" s="295"/>
      <c r="CF27" s="296" t="s">
        <v>1267</v>
      </c>
      <c r="CG27" s="297"/>
      <c r="CH27" s="297"/>
      <c r="CI27" s="297"/>
      <c r="CJ27" s="297"/>
      <c r="CK27" s="297"/>
      <c r="CL27" s="297"/>
      <c r="CM27" s="297"/>
      <c r="CN27" s="297"/>
      <c r="CO27" s="297"/>
      <c r="CP27" s="321"/>
      <c r="CQ27" s="384">
        <v>200</v>
      </c>
      <c r="CR27" s="385"/>
      <c r="CS27" s="385"/>
      <c r="CT27" s="300"/>
      <c r="CU27" s="299"/>
      <c r="CV27" s="301"/>
    </row>
    <row r="28" spans="1:100" ht="12.75" customHeight="1" x14ac:dyDescent="0.2">
      <c r="A28" s="395">
        <v>451014</v>
      </c>
      <c r="B28" s="396"/>
      <c r="C28" s="397"/>
      <c r="D28" s="412" t="s">
        <v>1268</v>
      </c>
      <c r="E28" s="413"/>
      <c r="F28" s="413"/>
      <c r="G28" s="413"/>
      <c r="H28" s="413"/>
      <c r="I28" s="413"/>
      <c r="J28" s="413"/>
      <c r="K28" s="413"/>
      <c r="L28" s="413"/>
      <c r="M28" s="413"/>
      <c r="N28" s="414"/>
      <c r="O28" s="415">
        <v>264</v>
      </c>
      <c r="P28" s="416"/>
      <c r="Q28" s="418"/>
      <c r="R28" s="300"/>
      <c r="S28" s="299"/>
      <c r="T28" s="301"/>
      <c r="U28" s="376" t="s">
        <v>1274</v>
      </c>
      <c r="V28" s="377"/>
      <c r="W28" s="377"/>
      <c r="X28" s="377"/>
      <c r="Y28" s="377"/>
      <c r="Z28" s="377"/>
      <c r="AA28" s="377"/>
      <c r="AB28" s="377"/>
      <c r="AC28" s="377"/>
      <c r="AD28" s="377"/>
      <c r="AE28" s="377"/>
      <c r="AF28" s="377"/>
      <c r="AG28" s="377"/>
      <c r="AH28" s="378"/>
      <c r="AI28" s="356">
        <f>SUM(AI21:AI27)</f>
        <v>2240</v>
      </c>
      <c r="AJ28" s="357"/>
      <c r="AK28" s="358"/>
      <c r="AL28" s="359" t="str">
        <f>IF(COUNTA(AL21:AL27)=0,"",SUMIF(AL21:AL27,"●",AI21:AI27)+SUM(AL21:AL27))</f>
        <v/>
      </c>
      <c r="AM28" s="357"/>
      <c r="AN28" s="358"/>
      <c r="AO28" s="376" t="s">
        <v>1275</v>
      </c>
      <c r="AP28" s="377"/>
      <c r="AQ28" s="377"/>
      <c r="AR28" s="377"/>
      <c r="AS28" s="377"/>
      <c r="AT28" s="377"/>
      <c r="AU28" s="377"/>
      <c r="AV28" s="377"/>
      <c r="AW28" s="377"/>
      <c r="AX28" s="377"/>
      <c r="AY28" s="377"/>
      <c r="AZ28" s="377"/>
      <c r="BA28" s="377"/>
      <c r="BB28" s="378"/>
      <c r="BC28" s="356">
        <f>SUM(BC22:BC27)</f>
        <v>1850</v>
      </c>
      <c r="BD28" s="357"/>
      <c r="BE28" s="358"/>
      <c r="BF28" s="359" t="str">
        <f>IF(COUNTA(BF22:BF27)=0,"",SUMIF(BF22:BF27,"●",BC22:BC27)+SUM(BF22:BF27))</f>
        <v/>
      </c>
      <c r="BG28" s="357"/>
      <c r="BH28" s="358"/>
      <c r="BI28" s="293">
        <v>452012</v>
      </c>
      <c r="BJ28" s="294"/>
      <c r="BK28" s="295"/>
      <c r="BL28" s="296" t="s">
        <v>1276</v>
      </c>
      <c r="BM28" s="297"/>
      <c r="BN28" s="297"/>
      <c r="BO28" s="297"/>
      <c r="BP28" s="297"/>
      <c r="BQ28" s="297"/>
      <c r="BR28" s="297"/>
      <c r="BS28" s="297"/>
      <c r="BT28" s="297"/>
      <c r="BU28" s="297"/>
      <c r="BV28" s="321"/>
      <c r="BW28" s="298">
        <v>448</v>
      </c>
      <c r="BX28" s="299"/>
      <c r="BY28" s="299"/>
      <c r="BZ28" s="300"/>
      <c r="CA28" s="299"/>
      <c r="CB28" s="301"/>
      <c r="CC28" s="293">
        <v>452059</v>
      </c>
      <c r="CD28" s="294"/>
      <c r="CE28" s="295"/>
      <c r="CF28" s="296" t="s">
        <v>1272</v>
      </c>
      <c r="CG28" s="297"/>
      <c r="CH28" s="297"/>
      <c r="CI28" s="297"/>
      <c r="CJ28" s="297"/>
      <c r="CK28" s="297"/>
      <c r="CL28" s="297"/>
      <c r="CM28" s="297"/>
      <c r="CN28" s="297"/>
      <c r="CO28" s="297"/>
      <c r="CP28" s="321"/>
      <c r="CQ28" s="298">
        <v>1000</v>
      </c>
      <c r="CR28" s="299"/>
      <c r="CS28" s="299"/>
      <c r="CT28" s="300"/>
      <c r="CU28" s="299"/>
      <c r="CV28" s="301"/>
    </row>
    <row r="29" spans="1:100" ht="12.75" customHeight="1" x14ac:dyDescent="0.2">
      <c r="A29" s="293">
        <v>451015</v>
      </c>
      <c r="B29" s="294"/>
      <c r="C29" s="295"/>
      <c r="D29" s="296" t="s">
        <v>1273</v>
      </c>
      <c r="E29" s="297"/>
      <c r="F29" s="297"/>
      <c r="G29" s="297"/>
      <c r="H29" s="297"/>
      <c r="I29" s="297"/>
      <c r="J29" s="297"/>
      <c r="K29" s="297"/>
      <c r="L29" s="297"/>
      <c r="M29" s="297"/>
      <c r="N29" s="321"/>
      <c r="O29" s="298">
        <v>650</v>
      </c>
      <c r="P29" s="299"/>
      <c r="Q29" s="301"/>
      <c r="R29" s="300"/>
      <c r="S29" s="299"/>
      <c r="T29" s="301"/>
      <c r="U29" s="293">
        <v>451045</v>
      </c>
      <c r="V29" s="294"/>
      <c r="W29" s="295"/>
      <c r="X29" s="296" t="s">
        <v>1279</v>
      </c>
      <c r="Y29" s="297"/>
      <c r="Z29" s="297"/>
      <c r="AA29" s="297"/>
      <c r="AB29" s="297"/>
      <c r="AC29" s="297"/>
      <c r="AD29" s="297"/>
      <c r="AE29" s="297"/>
      <c r="AF29" s="297"/>
      <c r="AG29" s="297"/>
      <c r="AH29" s="321"/>
      <c r="AI29" s="298">
        <v>500</v>
      </c>
      <c r="AJ29" s="299"/>
      <c r="AK29" s="299"/>
      <c r="AL29" s="300"/>
      <c r="AM29" s="299"/>
      <c r="AN29" s="301"/>
      <c r="AO29" s="293">
        <v>451080</v>
      </c>
      <c r="AP29" s="294"/>
      <c r="AQ29" s="295"/>
      <c r="AR29" s="296" t="s">
        <v>1280</v>
      </c>
      <c r="AS29" s="297"/>
      <c r="AT29" s="297"/>
      <c r="AU29" s="297"/>
      <c r="AV29" s="297"/>
      <c r="AW29" s="297"/>
      <c r="AX29" s="297"/>
      <c r="AY29" s="297"/>
      <c r="AZ29" s="297"/>
      <c r="BA29" s="297"/>
      <c r="BB29" s="321"/>
      <c r="BC29" s="298">
        <v>450</v>
      </c>
      <c r="BD29" s="299"/>
      <c r="BE29" s="299"/>
      <c r="BF29" s="300"/>
      <c r="BG29" s="299"/>
      <c r="BH29" s="301"/>
      <c r="BI29" s="293">
        <v>452114</v>
      </c>
      <c r="BJ29" s="294"/>
      <c r="BK29" s="295"/>
      <c r="BL29" s="296" t="s">
        <v>1281</v>
      </c>
      <c r="BM29" s="297"/>
      <c r="BN29" s="297"/>
      <c r="BO29" s="297"/>
      <c r="BP29" s="297"/>
      <c r="BQ29" s="297"/>
      <c r="BR29" s="297"/>
      <c r="BS29" s="297"/>
      <c r="BT29" s="297"/>
      <c r="BU29" s="297"/>
      <c r="BV29" s="321"/>
      <c r="BW29" s="298">
        <v>400</v>
      </c>
      <c r="BX29" s="299"/>
      <c r="BY29" s="299"/>
      <c r="BZ29" s="300"/>
      <c r="CA29" s="299"/>
      <c r="CB29" s="301"/>
      <c r="CC29" s="376" t="s">
        <v>1277</v>
      </c>
      <c r="CD29" s="377"/>
      <c r="CE29" s="377"/>
      <c r="CF29" s="377"/>
      <c r="CG29" s="377"/>
      <c r="CH29" s="377"/>
      <c r="CI29" s="377"/>
      <c r="CJ29" s="377"/>
      <c r="CK29" s="377"/>
      <c r="CL29" s="377"/>
      <c r="CM29" s="377"/>
      <c r="CN29" s="377"/>
      <c r="CO29" s="377"/>
      <c r="CP29" s="378"/>
      <c r="CQ29" s="356">
        <f>SUM(CQ14:CQ28)</f>
        <v>7420</v>
      </c>
      <c r="CR29" s="357"/>
      <c r="CS29" s="358"/>
      <c r="CT29" s="359" t="str">
        <f>IF(COUNTA(CT14:CT28)=0,"",SUMIF(CT14:CT28,"●",CQ14:CQ28)+SUM(CT14:CT28))</f>
        <v/>
      </c>
      <c r="CU29" s="357"/>
      <c r="CV29" s="358"/>
    </row>
    <row r="30" spans="1:100" ht="12.75" customHeight="1" x14ac:dyDescent="0.2">
      <c r="A30" s="293">
        <v>451133</v>
      </c>
      <c r="B30" s="294"/>
      <c r="C30" s="295"/>
      <c r="D30" s="296" t="s">
        <v>1278</v>
      </c>
      <c r="E30" s="297"/>
      <c r="F30" s="297"/>
      <c r="G30" s="297"/>
      <c r="H30" s="297"/>
      <c r="I30" s="297"/>
      <c r="J30" s="297"/>
      <c r="K30" s="297"/>
      <c r="L30" s="297"/>
      <c r="M30" s="297"/>
      <c r="N30" s="321"/>
      <c r="O30" s="298">
        <v>260</v>
      </c>
      <c r="P30" s="299"/>
      <c r="Q30" s="301"/>
      <c r="R30" s="300"/>
      <c r="S30" s="299"/>
      <c r="T30" s="301"/>
      <c r="U30" s="293">
        <v>451046</v>
      </c>
      <c r="V30" s="294"/>
      <c r="W30" s="295"/>
      <c r="X30" s="296" t="s">
        <v>1284</v>
      </c>
      <c r="Y30" s="297"/>
      <c r="Z30" s="297"/>
      <c r="AA30" s="297"/>
      <c r="AB30" s="297"/>
      <c r="AC30" s="297"/>
      <c r="AD30" s="297"/>
      <c r="AE30" s="297"/>
      <c r="AF30" s="297"/>
      <c r="AG30" s="297"/>
      <c r="AH30" s="321"/>
      <c r="AI30" s="298">
        <v>450</v>
      </c>
      <c r="AJ30" s="299"/>
      <c r="AK30" s="299"/>
      <c r="AL30" s="300"/>
      <c r="AM30" s="299"/>
      <c r="AN30" s="301"/>
      <c r="AO30" s="420">
        <v>451081</v>
      </c>
      <c r="AP30" s="294"/>
      <c r="AQ30" s="295"/>
      <c r="AR30" s="674" t="s">
        <v>1285</v>
      </c>
      <c r="AS30" s="675"/>
      <c r="AT30" s="675"/>
      <c r="AU30" s="675"/>
      <c r="AV30" s="675"/>
      <c r="AW30" s="675"/>
      <c r="AX30" s="675"/>
      <c r="AY30" s="675"/>
      <c r="AZ30" s="675"/>
      <c r="BA30" s="675"/>
      <c r="BB30" s="676"/>
      <c r="BC30" s="298">
        <v>200</v>
      </c>
      <c r="BD30" s="299"/>
      <c r="BE30" s="301"/>
      <c r="BF30" s="300"/>
      <c r="BG30" s="299"/>
      <c r="BH30" s="301"/>
      <c r="BI30" s="293">
        <v>452119</v>
      </c>
      <c r="BJ30" s="294"/>
      <c r="BK30" s="295"/>
      <c r="BL30" s="296" t="s">
        <v>1286</v>
      </c>
      <c r="BM30" s="297"/>
      <c r="BN30" s="297"/>
      <c r="BO30" s="297"/>
      <c r="BP30" s="297"/>
      <c r="BQ30" s="297"/>
      <c r="BR30" s="297"/>
      <c r="BS30" s="297"/>
      <c r="BT30" s="297"/>
      <c r="BU30" s="297"/>
      <c r="BV30" s="321"/>
      <c r="BW30" s="298">
        <v>500</v>
      </c>
      <c r="BX30" s="299"/>
      <c r="BY30" s="299"/>
      <c r="BZ30" s="300"/>
      <c r="CA30" s="299"/>
      <c r="CB30" s="301"/>
      <c r="CC30" s="420">
        <v>452086</v>
      </c>
      <c r="CD30" s="294"/>
      <c r="CE30" s="295"/>
      <c r="CF30" s="296" t="s">
        <v>1282</v>
      </c>
      <c r="CG30" s="297"/>
      <c r="CH30" s="297"/>
      <c r="CI30" s="297"/>
      <c r="CJ30" s="297"/>
      <c r="CK30" s="297"/>
      <c r="CL30" s="297"/>
      <c r="CM30" s="297"/>
      <c r="CN30" s="297"/>
      <c r="CO30" s="297"/>
      <c r="CP30" s="321"/>
      <c r="CQ30" s="298">
        <v>1300</v>
      </c>
      <c r="CR30" s="299"/>
      <c r="CS30" s="299"/>
      <c r="CT30" s="300"/>
      <c r="CU30" s="299"/>
      <c r="CV30" s="301"/>
    </row>
    <row r="31" spans="1:100" ht="12.75" customHeight="1" x14ac:dyDescent="0.2">
      <c r="A31" s="293">
        <v>451016</v>
      </c>
      <c r="B31" s="294"/>
      <c r="C31" s="295"/>
      <c r="D31" s="296" t="s">
        <v>1283</v>
      </c>
      <c r="E31" s="297"/>
      <c r="F31" s="297"/>
      <c r="G31" s="297"/>
      <c r="H31" s="297"/>
      <c r="I31" s="297"/>
      <c r="J31" s="297"/>
      <c r="K31" s="297"/>
      <c r="L31" s="297"/>
      <c r="M31" s="297"/>
      <c r="N31" s="321"/>
      <c r="O31" s="298">
        <v>470</v>
      </c>
      <c r="P31" s="299"/>
      <c r="Q31" s="301"/>
      <c r="R31" s="300"/>
      <c r="S31" s="299"/>
      <c r="T31" s="301"/>
      <c r="U31" s="293">
        <v>451047</v>
      </c>
      <c r="V31" s="294"/>
      <c r="W31" s="295"/>
      <c r="X31" s="296" t="s">
        <v>1289</v>
      </c>
      <c r="Y31" s="297"/>
      <c r="Z31" s="297"/>
      <c r="AA31" s="297"/>
      <c r="AB31" s="297"/>
      <c r="AC31" s="297"/>
      <c r="AD31" s="297"/>
      <c r="AE31" s="297"/>
      <c r="AF31" s="297"/>
      <c r="AG31" s="297"/>
      <c r="AH31" s="321"/>
      <c r="AI31" s="298">
        <v>650</v>
      </c>
      <c r="AJ31" s="299"/>
      <c r="AK31" s="299"/>
      <c r="AL31" s="300"/>
      <c r="AM31" s="299"/>
      <c r="AN31" s="301"/>
      <c r="AO31" s="376" t="s">
        <v>1290</v>
      </c>
      <c r="AP31" s="377"/>
      <c r="AQ31" s="377"/>
      <c r="AR31" s="377"/>
      <c r="AS31" s="377"/>
      <c r="AT31" s="377"/>
      <c r="AU31" s="377"/>
      <c r="AV31" s="377"/>
      <c r="AW31" s="377"/>
      <c r="AX31" s="377"/>
      <c r="AY31" s="377"/>
      <c r="AZ31" s="377"/>
      <c r="BA31" s="377"/>
      <c r="BB31" s="378"/>
      <c r="BC31" s="356">
        <f>SUM(BC29:BC30)</f>
        <v>650</v>
      </c>
      <c r="BD31" s="357"/>
      <c r="BE31" s="358"/>
      <c r="BF31" s="359" t="str">
        <f>IF(COUNTA(BF29:BF30)=0,"",SUMIF(BF29:BF30,"●",BC29:BC30)+SUM(BF29:BF30))</f>
        <v/>
      </c>
      <c r="BG31" s="357"/>
      <c r="BH31" s="358"/>
      <c r="BI31" s="293">
        <v>452133</v>
      </c>
      <c r="BJ31" s="294"/>
      <c r="BK31" s="295"/>
      <c r="BL31" s="296" t="s">
        <v>1291</v>
      </c>
      <c r="BM31" s="297"/>
      <c r="BN31" s="297"/>
      <c r="BO31" s="297"/>
      <c r="BP31" s="297"/>
      <c r="BQ31" s="297"/>
      <c r="BR31" s="297"/>
      <c r="BS31" s="297"/>
      <c r="BT31" s="297"/>
      <c r="BU31" s="297"/>
      <c r="BV31" s="321"/>
      <c r="BW31" s="298">
        <v>650</v>
      </c>
      <c r="BX31" s="299"/>
      <c r="BY31" s="299"/>
      <c r="BZ31" s="300"/>
      <c r="CA31" s="299"/>
      <c r="CB31" s="301"/>
      <c r="CC31" s="420">
        <v>452087</v>
      </c>
      <c r="CD31" s="294"/>
      <c r="CE31" s="295"/>
      <c r="CF31" s="296" t="s">
        <v>1287</v>
      </c>
      <c r="CG31" s="297"/>
      <c r="CH31" s="297"/>
      <c r="CI31" s="297"/>
      <c r="CJ31" s="297"/>
      <c r="CK31" s="297"/>
      <c r="CL31" s="297"/>
      <c r="CM31" s="297"/>
      <c r="CN31" s="297"/>
      <c r="CO31" s="297"/>
      <c r="CP31" s="321"/>
      <c r="CQ31" s="298">
        <v>223</v>
      </c>
      <c r="CR31" s="299"/>
      <c r="CS31" s="299"/>
      <c r="CT31" s="300"/>
      <c r="CU31" s="299"/>
      <c r="CV31" s="301"/>
    </row>
    <row r="32" spans="1:100" ht="12.75" customHeight="1" x14ac:dyDescent="0.2">
      <c r="A32" s="293">
        <v>451017</v>
      </c>
      <c r="B32" s="294"/>
      <c r="C32" s="295"/>
      <c r="D32" s="296" t="s">
        <v>1288</v>
      </c>
      <c r="E32" s="297"/>
      <c r="F32" s="297"/>
      <c r="G32" s="297"/>
      <c r="H32" s="297"/>
      <c r="I32" s="297"/>
      <c r="J32" s="297"/>
      <c r="K32" s="297"/>
      <c r="L32" s="297"/>
      <c r="M32" s="297"/>
      <c r="N32" s="321"/>
      <c r="O32" s="298">
        <v>650</v>
      </c>
      <c r="P32" s="299"/>
      <c r="Q32" s="301"/>
      <c r="R32" s="300"/>
      <c r="S32" s="299"/>
      <c r="T32" s="301"/>
      <c r="U32" s="293">
        <v>451048</v>
      </c>
      <c r="V32" s="294"/>
      <c r="W32" s="295"/>
      <c r="X32" s="296" t="s">
        <v>1294</v>
      </c>
      <c r="Y32" s="297"/>
      <c r="Z32" s="297"/>
      <c r="AA32" s="297"/>
      <c r="AB32" s="297"/>
      <c r="AC32" s="297"/>
      <c r="AD32" s="297"/>
      <c r="AE32" s="297"/>
      <c r="AF32" s="297"/>
      <c r="AG32" s="297"/>
      <c r="AH32" s="321"/>
      <c r="AI32" s="298">
        <v>550</v>
      </c>
      <c r="AJ32" s="299"/>
      <c r="AK32" s="299"/>
      <c r="AL32" s="300"/>
      <c r="AM32" s="299"/>
      <c r="AN32" s="301"/>
      <c r="AO32" s="420">
        <v>451082</v>
      </c>
      <c r="AP32" s="294"/>
      <c r="AQ32" s="295"/>
      <c r="AR32" s="674" t="s">
        <v>1295</v>
      </c>
      <c r="AS32" s="675"/>
      <c r="AT32" s="675"/>
      <c r="AU32" s="675"/>
      <c r="AV32" s="675"/>
      <c r="AW32" s="675"/>
      <c r="AX32" s="675"/>
      <c r="AY32" s="675"/>
      <c r="AZ32" s="675"/>
      <c r="BA32" s="675"/>
      <c r="BB32" s="676"/>
      <c r="BC32" s="298">
        <v>20</v>
      </c>
      <c r="BD32" s="299"/>
      <c r="BE32" s="301"/>
      <c r="BF32" s="300"/>
      <c r="BG32" s="299"/>
      <c r="BH32" s="301"/>
      <c r="BI32" s="293">
        <v>452013</v>
      </c>
      <c r="BJ32" s="294"/>
      <c r="BK32" s="295"/>
      <c r="BL32" s="296" t="s">
        <v>1296</v>
      </c>
      <c r="BM32" s="297"/>
      <c r="BN32" s="297"/>
      <c r="BO32" s="297"/>
      <c r="BP32" s="297"/>
      <c r="BQ32" s="297"/>
      <c r="BR32" s="297"/>
      <c r="BS32" s="297"/>
      <c r="BT32" s="297"/>
      <c r="BU32" s="297"/>
      <c r="BV32" s="321"/>
      <c r="BW32" s="298">
        <v>550</v>
      </c>
      <c r="BX32" s="299"/>
      <c r="BY32" s="299"/>
      <c r="BZ32" s="300"/>
      <c r="CA32" s="299"/>
      <c r="CB32" s="301"/>
      <c r="CC32" s="420">
        <v>452088</v>
      </c>
      <c r="CD32" s="294"/>
      <c r="CE32" s="295"/>
      <c r="CF32" s="296" t="s">
        <v>1292</v>
      </c>
      <c r="CG32" s="297"/>
      <c r="CH32" s="297"/>
      <c r="CI32" s="297"/>
      <c r="CJ32" s="297"/>
      <c r="CK32" s="297"/>
      <c r="CL32" s="297"/>
      <c r="CM32" s="297"/>
      <c r="CN32" s="297"/>
      <c r="CO32" s="297"/>
      <c r="CP32" s="321"/>
      <c r="CQ32" s="298">
        <v>577</v>
      </c>
      <c r="CR32" s="299"/>
      <c r="CS32" s="299"/>
      <c r="CT32" s="300"/>
      <c r="CU32" s="299"/>
      <c r="CV32" s="301"/>
    </row>
    <row r="33" spans="1:100" ht="12.75" customHeight="1" x14ac:dyDescent="0.2">
      <c r="A33" s="677">
        <v>451018</v>
      </c>
      <c r="B33" s="678"/>
      <c r="C33" s="679"/>
      <c r="D33" s="680" t="s">
        <v>1293</v>
      </c>
      <c r="E33" s="681"/>
      <c r="F33" s="681"/>
      <c r="G33" s="681"/>
      <c r="H33" s="681"/>
      <c r="I33" s="681"/>
      <c r="J33" s="681"/>
      <c r="K33" s="681"/>
      <c r="L33" s="681"/>
      <c r="M33" s="681"/>
      <c r="N33" s="682"/>
      <c r="O33" s="298">
        <v>380</v>
      </c>
      <c r="P33" s="299"/>
      <c r="Q33" s="301"/>
      <c r="R33" s="300"/>
      <c r="S33" s="299"/>
      <c r="T33" s="301"/>
      <c r="U33" s="293">
        <v>451049</v>
      </c>
      <c r="V33" s="294"/>
      <c r="W33" s="295"/>
      <c r="X33" s="296" t="s">
        <v>1299</v>
      </c>
      <c r="Y33" s="297"/>
      <c r="Z33" s="297"/>
      <c r="AA33" s="297"/>
      <c r="AB33" s="297"/>
      <c r="AC33" s="297"/>
      <c r="AD33" s="297"/>
      <c r="AE33" s="297"/>
      <c r="AF33" s="297"/>
      <c r="AG33" s="297"/>
      <c r="AH33" s="321"/>
      <c r="AI33" s="298">
        <v>550</v>
      </c>
      <c r="AJ33" s="299"/>
      <c r="AK33" s="299"/>
      <c r="AL33" s="300"/>
      <c r="AM33" s="299"/>
      <c r="AN33" s="301"/>
      <c r="AO33" s="420">
        <v>451083</v>
      </c>
      <c r="AP33" s="294"/>
      <c r="AQ33" s="295"/>
      <c r="AR33" s="674" t="s">
        <v>1300</v>
      </c>
      <c r="AS33" s="675"/>
      <c r="AT33" s="675"/>
      <c r="AU33" s="675"/>
      <c r="AV33" s="675"/>
      <c r="AW33" s="675"/>
      <c r="AX33" s="675"/>
      <c r="AY33" s="675"/>
      <c r="AZ33" s="675"/>
      <c r="BA33" s="675"/>
      <c r="BB33" s="676"/>
      <c r="BC33" s="298">
        <v>180</v>
      </c>
      <c r="BD33" s="299"/>
      <c r="BE33" s="301"/>
      <c r="BF33" s="300"/>
      <c r="BG33" s="299"/>
      <c r="BH33" s="301"/>
      <c r="BI33" s="293">
        <v>452121</v>
      </c>
      <c r="BJ33" s="294"/>
      <c r="BK33" s="295"/>
      <c r="BL33" s="296" t="s">
        <v>1301</v>
      </c>
      <c r="BM33" s="297"/>
      <c r="BN33" s="297"/>
      <c r="BO33" s="297"/>
      <c r="BP33" s="297"/>
      <c r="BQ33" s="297"/>
      <c r="BR33" s="297"/>
      <c r="BS33" s="297"/>
      <c r="BT33" s="297"/>
      <c r="BU33" s="297"/>
      <c r="BV33" s="321"/>
      <c r="BW33" s="298">
        <v>280</v>
      </c>
      <c r="BX33" s="299"/>
      <c r="BY33" s="299"/>
      <c r="BZ33" s="300"/>
      <c r="CA33" s="299"/>
      <c r="CB33" s="301"/>
      <c r="CC33" s="420">
        <v>452089</v>
      </c>
      <c r="CD33" s="294"/>
      <c r="CE33" s="295"/>
      <c r="CF33" s="296" t="s">
        <v>1297</v>
      </c>
      <c r="CG33" s="297"/>
      <c r="CH33" s="297"/>
      <c r="CI33" s="297"/>
      <c r="CJ33" s="297"/>
      <c r="CK33" s="297"/>
      <c r="CL33" s="297"/>
      <c r="CM33" s="297"/>
      <c r="CN33" s="297"/>
      <c r="CO33" s="297"/>
      <c r="CP33" s="321"/>
      <c r="CQ33" s="298">
        <v>300</v>
      </c>
      <c r="CR33" s="299"/>
      <c r="CS33" s="299"/>
      <c r="CT33" s="300"/>
      <c r="CU33" s="299"/>
      <c r="CV33" s="301"/>
    </row>
    <row r="34" spans="1:100" ht="12.75" customHeight="1" x14ac:dyDescent="0.2">
      <c r="A34" s="376" t="s">
        <v>1298</v>
      </c>
      <c r="B34" s="377"/>
      <c r="C34" s="377"/>
      <c r="D34" s="377"/>
      <c r="E34" s="377"/>
      <c r="F34" s="377"/>
      <c r="G34" s="377"/>
      <c r="H34" s="377"/>
      <c r="I34" s="377"/>
      <c r="J34" s="377"/>
      <c r="K34" s="377"/>
      <c r="L34" s="377"/>
      <c r="M34" s="377"/>
      <c r="N34" s="378"/>
      <c r="O34" s="356">
        <f>SUM(O28:O33)</f>
        <v>2674</v>
      </c>
      <c r="P34" s="357"/>
      <c r="Q34" s="358"/>
      <c r="R34" s="359" t="str">
        <f>IF(COUNTA(R28:R33)=0,"",SUMIF(R28:R33,"●",O28:O33)+SUM(R28:R33))</f>
        <v/>
      </c>
      <c r="S34" s="357"/>
      <c r="T34" s="358"/>
      <c r="U34" s="376" t="s">
        <v>1304</v>
      </c>
      <c r="V34" s="377"/>
      <c r="W34" s="377"/>
      <c r="X34" s="377"/>
      <c r="Y34" s="377"/>
      <c r="Z34" s="377"/>
      <c r="AA34" s="377"/>
      <c r="AB34" s="377"/>
      <c r="AC34" s="377"/>
      <c r="AD34" s="377"/>
      <c r="AE34" s="377"/>
      <c r="AF34" s="377"/>
      <c r="AG34" s="377"/>
      <c r="AH34" s="378"/>
      <c r="AI34" s="356">
        <f>SUM(AI29:AI33)</f>
        <v>2700</v>
      </c>
      <c r="AJ34" s="357"/>
      <c r="AK34" s="358"/>
      <c r="AL34" s="359" t="str">
        <f>IF(COUNTA(AL29:AL33)=0,"",SUMIF(AL29:AL33,"●",AI29:AI33)+SUM(AL29:AL33))</f>
        <v/>
      </c>
      <c r="AM34" s="357"/>
      <c r="AN34" s="358"/>
      <c r="AO34" s="420">
        <v>451084</v>
      </c>
      <c r="AP34" s="294"/>
      <c r="AQ34" s="295"/>
      <c r="AR34" s="674" t="s">
        <v>1305</v>
      </c>
      <c r="AS34" s="675"/>
      <c r="AT34" s="675"/>
      <c r="AU34" s="675"/>
      <c r="AV34" s="675"/>
      <c r="AW34" s="675"/>
      <c r="AX34" s="675"/>
      <c r="AY34" s="675"/>
      <c r="AZ34" s="675"/>
      <c r="BA34" s="675"/>
      <c r="BB34" s="676"/>
      <c r="BC34" s="298">
        <v>300</v>
      </c>
      <c r="BD34" s="299"/>
      <c r="BE34" s="301"/>
      <c r="BF34" s="298"/>
      <c r="BG34" s="299"/>
      <c r="BH34" s="301"/>
      <c r="BI34" s="293">
        <v>452122</v>
      </c>
      <c r="BJ34" s="294"/>
      <c r="BK34" s="295"/>
      <c r="BL34" s="296" t="s">
        <v>1306</v>
      </c>
      <c r="BM34" s="297"/>
      <c r="BN34" s="297"/>
      <c r="BO34" s="297"/>
      <c r="BP34" s="297"/>
      <c r="BQ34" s="297"/>
      <c r="BR34" s="297"/>
      <c r="BS34" s="297"/>
      <c r="BT34" s="297"/>
      <c r="BU34" s="297"/>
      <c r="BV34" s="321"/>
      <c r="BW34" s="298">
        <v>300</v>
      </c>
      <c r="BX34" s="299"/>
      <c r="BY34" s="299"/>
      <c r="BZ34" s="300"/>
      <c r="CA34" s="299"/>
      <c r="CB34" s="301"/>
      <c r="CC34" s="376" t="s">
        <v>1302</v>
      </c>
      <c r="CD34" s="377"/>
      <c r="CE34" s="377"/>
      <c r="CF34" s="377"/>
      <c r="CG34" s="377"/>
      <c r="CH34" s="377"/>
      <c r="CI34" s="377"/>
      <c r="CJ34" s="377"/>
      <c r="CK34" s="377"/>
      <c r="CL34" s="377"/>
      <c r="CM34" s="377"/>
      <c r="CN34" s="377"/>
      <c r="CO34" s="377"/>
      <c r="CP34" s="378"/>
      <c r="CQ34" s="356">
        <f>SUM(CQ30:CQ33)</f>
        <v>2400</v>
      </c>
      <c r="CR34" s="357"/>
      <c r="CS34" s="358"/>
      <c r="CT34" s="359" t="str">
        <f>IF(COUNTA(CT30:CT33)=0,"",SUMIF(CT30:CT33,"●",CQ30:CQ33)+SUM(CT30:CT33))</f>
        <v/>
      </c>
      <c r="CU34" s="357"/>
      <c r="CV34" s="358"/>
    </row>
    <row r="35" spans="1:100" ht="12.75" customHeight="1" x14ac:dyDescent="0.2">
      <c r="A35" s="293">
        <v>451019</v>
      </c>
      <c r="B35" s="294"/>
      <c r="C35" s="295"/>
      <c r="D35" s="296" t="s">
        <v>1303</v>
      </c>
      <c r="E35" s="297"/>
      <c r="F35" s="297"/>
      <c r="G35" s="297"/>
      <c r="H35" s="297"/>
      <c r="I35" s="297"/>
      <c r="J35" s="297"/>
      <c r="K35" s="297"/>
      <c r="L35" s="297"/>
      <c r="M35" s="297"/>
      <c r="N35" s="321"/>
      <c r="O35" s="298">
        <v>560</v>
      </c>
      <c r="P35" s="299"/>
      <c r="Q35" s="299"/>
      <c r="R35" s="300"/>
      <c r="S35" s="299"/>
      <c r="T35" s="301"/>
      <c r="U35" s="293">
        <v>451050</v>
      </c>
      <c r="V35" s="294"/>
      <c r="W35" s="295"/>
      <c r="X35" s="296" t="s">
        <v>1308</v>
      </c>
      <c r="Y35" s="297"/>
      <c r="Z35" s="297"/>
      <c r="AA35" s="297"/>
      <c r="AB35" s="297"/>
      <c r="AC35" s="297"/>
      <c r="AD35" s="297"/>
      <c r="AE35" s="297"/>
      <c r="AF35" s="297"/>
      <c r="AG35" s="297"/>
      <c r="AH35" s="321"/>
      <c r="AI35" s="298">
        <v>500</v>
      </c>
      <c r="AJ35" s="299"/>
      <c r="AK35" s="299"/>
      <c r="AL35" s="300"/>
      <c r="AM35" s="299"/>
      <c r="AN35" s="301"/>
      <c r="AO35" s="420">
        <v>451085</v>
      </c>
      <c r="AP35" s="294"/>
      <c r="AQ35" s="295"/>
      <c r="AR35" s="674" t="s">
        <v>1309</v>
      </c>
      <c r="AS35" s="675"/>
      <c r="AT35" s="675"/>
      <c r="AU35" s="675"/>
      <c r="AV35" s="675"/>
      <c r="AW35" s="675"/>
      <c r="AX35" s="675"/>
      <c r="AY35" s="675"/>
      <c r="AZ35" s="675"/>
      <c r="BA35" s="675"/>
      <c r="BB35" s="676"/>
      <c r="BC35" s="298">
        <v>250</v>
      </c>
      <c r="BD35" s="299"/>
      <c r="BE35" s="301"/>
      <c r="BF35" s="300"/>
      <c r="BG35" s="299"/>
      <c r="BH35" s="301"/>
      <c r="BI35" s="293">
        <v>452123</v>
      </c>
      <c r="BJ35" s="294"/>
      <c r="BK35" s="295"/>
      <c r="BL35" s="296" t="s">
        <v>1310</v>
      </c>
      <c r="BM35" s="297"/>
      <c r="BN35" s="297"/>
      <c r="BO35" s="297"/>
      <c r="BP35" s="297"/>
      <c r="BQ35" s="297"/>
      <c r="BR35" s="297"/>
      <c r="BS35" s="297"/>
      <c r="BT35" s="297"/>
      <c r="BU35" s="297"/>
      <c r="BV35" s="321"/>
      <c r="BW35" s="298">
        <v>530</v>
      </c>
      <c r="BX35" s="299"/>
      <c r="BY35" s="299"/>
      <c r="BZ35" s="300"/>
      <c r="CA35" s="299"/>
      <c r="CB35" s="301"/>
      <c r="CC35" s="293">
        <v>452090</v>
      </c>
      <c r="CD35" s="294"/>
      <c r="CE35" s="295"/>
      <c r="CF35" s="296" t="s">
        <v>1307</v>
      </c>
      <c r="CG35" s="297"/>
      <c r="CH35" s="297"/>
      <c r="CI35" s="297"/>
      <c r="CJ35" s="297"/>
      <c r="CK35" s="297"/>
      <c r="CL35" s="297"/>
      <c r="CM35" s="297"/>
      <c r="CN35" s="297"/>
      <c r="CO35" s="297"/>
      <c r="CP35" s="321"/>
      <c r="CQ35" s="298">
        <v>200</v>
      </c>
      <c r="CR35" s="299"/>
      <c r="CS35" s="299"/>
      <c r="CT35" s="300"/>
      <c r="CU35" s="299"/>
      <c r="CV35" s="301"/>
    </row>
    <row r="36" spans="1:100" ht="12.75" customHeight="1" x14ac:dyDescent="0.2">
      <c r="A36" s="293">
        <v>451020</v>
      </c>
      <c r="B36" s="294"/>
      <c r="C36" s="295"/>
      <c r="D36" s="296" t="s">
        <v>2327</v>
      </c>
      <c r="E36" s="297"/>
      <c r="F36" s="297"/>
      <c r="G36" s="297"/>
      <c r="H36" s="297"/>
      <c r="I36" s="297"/>
      <c r="J36" s="297"/>
      <c r="K36" s="297"/>
      <c r="L36" s="297"/>
      <c r="M36" s="297"/>
      <c r="N36" s="321"/>
      <c r="O36" s="298">
        <v>250</v>
      </c>
      <c r="P36" s="299"/>
      <c r="Q36" s="299"/>
      <c r="R36" s="300"/>
      <c r="S36" s="299"/>
      <c r="T36" s="301"/>
      <c r="U36" s="293">
        <v>451051</v>
      </c>
      <c r="V36" s="294"/>
      <c r="W36" s="295"/>
      <c r="X36" s="296" t="s">
        <v>1313</v>
      </c>
      <c r="Y36" s="297"/>
      <c r="Z36" s="297"/>
      <c r="AA36" s="297"/>
      <c r="AB36" s="297"/>
      <c r="AC36" s="297"/>
      <c r="AD36" s="297"/>
      <c r="AE36" s="297"/>
      <c r="AF36" s="297"/>
      <c r="AG36" s="297"/>
      <c r="AH36" s="321"/>
      <c r="AI36" s="298">
        <v>400</v>
      </c>
      <c r="AJ36" s="299"/>
      <c r="AK36" s="299"/>
      <c r="AL36" s="300"/>
      <c r="AM36" s="299"/>
      <c r="AN36" s="301"/>
      <c r="AO36" s="420">
        <v>451086</v>
      </c>
      <c r="AP36" s="294"/>
      <c r="AQ36" s="295"/>
      <c r="AR36" s="674" t="s">
        <v>1314</v>
      </c>
      <c r="AS36" s="675"/>
      <c r="AT36" s="675"/>
      <c r="AU36" s="675"/>
      <c r="AV36" s="675"/>
      <c r="AW36" s="675"/>
      <c r="AX36" s="675"/>
      <c r="AY36" s="675"/>
      <c r="AZ36" s="675"/>
      <c r="BA36" s="675"/>
      <c r="BB36" s="676"/>
      <c r="BC36" s="298">
        <v>50</v>
      </c>
      <c r="BD36" s="299"/>
      <c r="BE36" s="301"/>
      <c r="BF36" s="300"/>
      <c r="BG36" s="299"/>
      <c r="BH36" s="301"/>
      <c r="BI36" s="293">
        <v>452115</v>
      </c>
      <c r="BJ36" s="294"/>
      <c r="BK36" s="295"/>
      <c r="BL36" s="296" t="s">
        <v>1315</v>
      </c>
      <c r="BM36" s="297"/>
      <c r="BN36" s="297"/>
      <c r="BO36" s="297"/>
      <c r="BP36" s="297"/>
      <c r="BQ36" s="297"/>
      <c r="BR36" s="297"/>
      <c r="BS36" s="297"/>
      <c r="BT36" s="297"/>
      <c r="BU36" s="297"/>
      <c r="BV36" s="321"/>
      <c r="BW36" s="298">
        <v>300</v>
      </c>
      <c r="BX36" s="299"/>
      <c r="BY36" s="299"/>
      <c r="BZ36" s="300"/>
      <c r="CA36" s="299"/>
      <c r="CB36" s="301"/>
      <c r="CC36" s="293">
        <v>452091</v>
      </c>
      <c r="CD36" s="294"/>
      <c r="CE36" s="295"/>
      <c r="CF36" s="296" t="s">
        <v>1311</v>
      </c>
      <c r="CG36" s="297"/>
      <c r="CH36" s="297"/>
      <c r="CI36" s="297"/>
      <c r="CJ36" s="297"/>
      <c r="CK36" s="297"/>
      <c r="CL36" s="297"/>
      <c r="CM36" s="297"/>
      <c r="CN36" s="297"/>
      <c r="CO36" s="297"/>
      <c r="CP36" s="321"/>
      <c r="CQ36" s="298">
        <v>350</v>
      </c>
      <c r="CR36" s="299"/>
      <c r="CS36" s="299"/>
      <c r="CT36" s="300"/>
      <c r="CU36" s="299"/>
      <c r="CV36" s="301"/>
    </row>
    <row r="37" spans="1:100" ht="12.75" customHeight="1" x14ac:dyDescent="0.2">
      <c r="A37" s="293">
        <v>451021</v>
      </c>
      <c r="B37" s="294"/>
      <c r="C37" s="295"/>
      <c r="D37" s="296" t="s">
        <v>1312</v>
      </c>
      <c r="E37" s="297"/>
      <c r="F37" s="297"/>
      <c r="G37" s="297"/>
      <c r="H37" s="297"/>
      <c r="I37" s="297"/>
      <c r="J37" s="297"/>
      <c r="K37" s="297"/>
      <c r="L37" s="297"/>
      <c r="M37" s="297"/>
      <c r="N37" s="321"/>
      <c r="O37" s="298">
        <v>200</v>
      </c>
      <c r="P37" s="299"/>
      <c r="Q37" s="299"/>
      <c r="R37" s="300"/>
      <c r="S37" s="299"/>
      <c r="T37" s="301"/>
      <c r="U37" s="293">
        <v>451052</v>
      </c>
      <c r="V37" s="294"/>
      <c r="W37" s="295"/>
      <c r="X37" s="296" t="s">
        <v>1318</v>
      </c>
      <c r="Y37" s="297"/>
      <c r="Z37" s="297"/>
      <c r="AA37" s="297"/>
      <c r="AB37" s="297"/>
      <c r="AC37" s="297"/>
      <c r="AD37" s="297"/>
      <c r="AE37" s="297"/>
      <c r="AF37" s="297"/>
      <c r="AG37" s="297"/>
      <c r="AH37" s="321"/>
      <c r="AI37" s="298">
        <v>400</v>
      </c>
      <c r="AJ37" s="299"/>
      <c r="AK37" s="299"/>
      <c r="AL37" s="300"/>
      <c r="AM37" s="299"/>
      <c r="AN37" s="301"/>
      <c r="AO37" s="420">
        <v>451087</v>
      </c>
      <c r="AP37" s="294"/>
      <c r="AQ37" s="295"/>
      <c r="AR37" s="674" t="s">
        <v>1319</v>
      </c>
      <c r="AS37" s="675"/>
      <c r="AT37" s="675"/>
      <c r="AU37" s="675"/>
      <c r="AV37" s="675"/>
      <c r="AW37" s="675"/>
      <c r="AX37" s="675"/>
      <c r="AY37" s="675"/>
      <c r="AZ37" s="675"/>
      <c r="BA37" s="675"/>
      <c r="BB37" s="676"/>
      <c r="BC37" s="298">
        <v>600</v>
      </c>
      <c r="BD37" s="299"/>
      <c r="BE37" s="301"/>
      <c r="BF37" s="300"/>
      <c r="BG37" s="299"/>
      <c r="BH37" s="301"/>
      <c r="BI37" s="293">
        <v>452128</v>
      </c>
      <c r="BJ37" s="294"/>
      <c r="BK37" s="295"/>
      <c r="BL37" s="296" t="s">
        <v>1320</v>
      </c>
      <c r="BM37" s="297"/>
      <c r="BN37" s="297"/>
      <c r="BO37" s="297"/>
      <c r="BP37" s="297"/>
      <c r="BQ37" s="297"/>
      <c r="BR37" s="297"/>
      <c r="BS37" s="297"/>
      <c r="BT37" s="297"/>
      <c r="BU37" s="297"/>
      <c r="BV37" s="321"/>
      <c r="BW37" s="298">
        <v>400</v>
      </c>
      <c r="BX37" s="299"/>
      <c r="BY37" s="299"/>
      <c r="BZ37" s="300"/>
      <c r="CA37" s="299"/>
      <c r="CB37" s="301"/>
      <c r="CC37" s="293">
        <v>452092</v>
      </c>
      <c r="CD37" s="294"/>
      <c r="CE37" s="295"/>
      <c r="CF37" s="296" t="s">
        <v>1316</v>
      </c>
      <c r="CG37" s="297"/>
      <c r="CH37" s="297"/>
      <c r="CI37" s="297"/>
      <c r="CJ37" s="297"/>
      <c r="CK37" s="297"/>
      <c r="CL37" s="297"/>
      <c r="CM37" s="297"/>
      <c r="CN37" s="297"/>
      <c r="CO37" s="297"/>
      <c r="CP37" s="321"/>
      <c r="CQ37" s="298">
        <v>700</v>
      </c>
      <c r="CR37" s="299"/>
      <c r="CS37" s="299"/>
      <c r="CT37" s="300"/>
      <c r="CU37" s="299"/>
      <c r="CV37" s="301"/>
    </row>
    <row r="38" spans="1:100" ht="12.75" customHeight="1" x14ac:dyDescent="0.2">
      <c r="A38" s="293">
        <v>451022</v>
      </c>
      <c r="B38" s="294"/>
      <c r="C38" s="295"/>
      <c r="D38" s="296" t="s">
        <v>1317</v>
      </c>
      <c r="E38" s="297"/>
      <c r="F38" s="297"/>
      <c r="G38" s="297"/>
      <c r="H38" s="297"/>
      <c r="I38" s="297"/>
      <c r="J38" s="297"/>
      <c r="K38" s="297"/>
      <c r="L38" s="297"/>
      <c r="M38" s="297"/>
      <c r="N38" s="321"/>
      <c r="O38" s="298">
        <v>400</v>
      </c>
      <c r="P38" s="299"/>
      <c r="Q38" s="299"/>
      <c r="R38" s="300"/>
      <c r="S38" s="299"/>
      <c r="T38" s="301"/>
      <c r="U38" s="293">
        <v>451053</v>
      </c>
      <c r="V38" s="294"/>
      <c r="W38" s="295"/>
      <c r="X38" s="296" t="s">
        <v>1323</v>
      </c>
      <c r="Y38" s="297"/>
      <c r="Z38" s="297"/>
      <c r="AA38" s="297"/>
      <c r="AB38" s="297"/>
      <c r="AC38" s="297"/>
      <c r="AD38" s="297"/>
      <c r="AE38" s="297"/>
      <c r="AF38" s="297"/>
      <c r="AG38" s="297"/>
      <c r="AH38" s="321"/>
      <c r="AI38" s="298">
        <v>150</v>
      </c>
      <c r="AJ38" s="299"/>
      <c r="AK38" s="299"/>
      <c r="AL38" s="300"/>
      <c r="AM38" s="299"/>
      <c r="AN38" s="301"/>
      <c r="AO38" s="376" t="s">
        <v>1324</v>
      </c>
      <c r="AP38" s="377"/>
      <c r="AQ38" s="377"/>
      <c r="AR38" s="377"/>
      <c r="AS38" s="377"/>
      <c r="AT38" s="377"/>
      <c r="AU38" s="377"/>
      <c r="AV38" s="377"/>
      <c r="AW38" s="377"/>
      <c r="AX38" s="377"/>
      <c r="AY38" s="377"/>
      <c r="AZ38" s="377"/>
      <c r="BA38" s="377"/>
      <c r="BB38" s="378"/>
      <c r="BC38" s="356">
        <f>SUM(BC32:BC37)</f>
        <v>1400</v>
      </c>
      <c r="BD38" s="357"/>
      <c r="BE38" s="358"/>
      <c r="BF38" s="359" t="str">
        <f>IF(COUNTA(BF32:BF37)=0,"",SUMIF(BF32:BF37,"●",BC32:BC37)+SUM(BF32:BF37))</f>
        <v/>
      </c>
      <c r="BG38" s="357"/>
      <c r="BH38" s="358"/>
      <c r="BI38" s="293">
        <v>452129</v>
      </c>
      <c r="BJ38" s="294"/>
      <c r="BK38" s="295"/>
      <c r="BL38" s="296" t="s">
        <v>1325</v>
      </c>
      <c r="BM38" s="297"/>
      <c r="BN38" s="297"/>
      <c r="BO38" s="297"/>
      <c r="BP38" s="297"/>
      <c r="BQ38" s="297"/>
      <c r="BR38" s="297"/>
      <c r="BS38" s="297"/>
      <c r="BT38" s="297"/>
      <c r="BU38" s="297"/>
      <c r="BV38" s="321"/>
      <c r="BW38" s="298">
        <v>470</v>
      </c>
      <c r="BX38" s="299"/>
      <c r="BY38" s="299"/>
      <c r="BZ38" s="300"/>
      <c r="CA38" s="299"/>
      <c r="CB38" s="301"/>
      <c r="CC38" s="293">
        <v>452093</v>
      </c>
      <c r="CD38" s="294"/>
      <c r="CE38" s="295"/>
      <c r="CF38" s="296" t="s">
        <v>1321</v>
      </c>
      <c r="CG38" s="297"/>
      <c r="CH38" s="297"/>
      <c r="CI38" s="297"/>
      <c r="CJ38" s="297"/>
      <c r="CK38" s="297"/>
      <c r="CL38" s="297"/>
      <c r="CM38" s="297"/>
      <c r="CN38" s="297"/>
      <c r="CO38" s="297"/>
      <c r="CP38" s="321"/>
      <c r="CQ38" s="298">
        <v>550</v>
      </c>
      <c r="CR38" s="299"/>
      <c r="CS38" s="299"/>
      <c r="CT38" s="300"/>
      <c r="CU38" s="299"/>
      <c r="CV38" s="301"/>
    </row>
    <row r="39" spans="1:100" ht="12.75" customHeight="1" x14ac:dyDescent="0.2">
      <c r="A39" s="293">
        <v>451023</v>
      </c>
      <c r="B39" s="294"/>
      <c r="C39" s="295"/>
      <c r="D39" s="296" t="s">
        <v>1322</v>
      </c>
      <c r="E39" s="297"/>
      <c r="F39" s="297"/>
      <c r="G39" s="297"/>
      <c r="H39" s="297"/>
      <c r="I39" s="297"/>
      <c r="J39" s="297"/>
      <c r="K39" s="297"/>
      <c r="L39" s="297"/>
      <c r="M39" s="297"/>
      <c r="N39" s="321"/>
      <c r="O39" s="298">
        <v>600</v>
      </c>
      <c r="P39" s="299"/>
      <c r="Q39" s="299"/>
      <c r="R39" s="300"/>
      <c r="S39" s="299"/>
      <c r="T39" s="301"/>
      <c r="U39" s="293">
        <v>451130</v>
      </c>
      <c r="V39" s="294"/>
      <c r="W39" s="295"/>
      <c r="X39" s="296" t="s">
        <v>1328</v>
      </c>
      <c r="Y39" s="297"/>
      <c r="Z39" s="297"/>
      <c r="AA39" s="297"/>
      <c r="AB39" s="297"/>
      <c r="AC39" s="297"/>
      <c r="AD39" s="297"/>
      <c r="AE39" s="297"/>
      <c r="AF39" s="297"/>
      <c r="AG39" s="297"/>
      <c r="AH39" s="321"/>
      <c r="AI39" s="298">
        <v>450</v>
      </c>
      <c r="AJ39" s="299"/>
      <c r="AK39" s="299"/>
      <c r="AL39" s="300"/>
      <c r="AM39" s="299"/>
      <c r="AN39" s="301"/>
      <c r="AO39" s="420">
        <v>451105</v>
      </c>
      <c r="AP39" s="294"/>
      <c r="AQ39" s="295"/>
      <c r="AR39" s="674" t="s">
        <v>1329</v>
      </c>
      <c r="AS39" s="675"/>
      <c r="AT39" s="675"/>
      <c r="AU39" s="675"/>
      <c r="AV39" s="675"/>
      <c r="AW39" s="675"/>
      <c r="AX39" s="675"/>
      <c r="AY39" s="675"/>
      <c r="AZ39" s="675"/>
      <c r="BA39" s="675"/>
      <c r="BB39" s="676"/>
      <c r="BC39" s="298">
        <v>200</v>
      </c>
      <c r="BD39" s="299"/>
      <c r="BE39" s="301"/>
      <c r="BF39" s="300"/>
      <c r="BG39" s="299"/>
      <c r="BH39" s="301"/>
      <c r="BI39" s="293">
        <v>452130</v>
      </c>
      <c r="BJ39" s="294"/>
      <c r="BK39" s="295"/>
      <c r="BL39" s="296" t="s">
        <v>1330</v>
      </c>
      <c r="BM39" s="297"/>
      <c r="BN39" s="297"/>
      <c r="BO39" s="297"/>
      <c r="BP39" s="297"/>
      <c r="BQ39" s="297"/>
      <c r="BR39" s="297"/>
      <c r="BS39" s="297"/>
      <c r="BT39" s="297"/>
      <c r="BU39" s="297"/>
      <c r="BV39" s="321"/>
      <c r="BW39" s="298">
        <v>360</v>
      </c>
      <c r="BX39" s="299"/>
      <c r="BY39" s="299"/>
      <c r="BZ39" s="300"/>
      <c r="CA39" s="299"/>
      <c r="CB39" s="301"/>
      <c r="CC39" s="293">
        <v>452117</v>
      </c>
      <c r="CD39" s="294"/>
      <c r="CE39" s="295"/>
      <c r="CF39" s="296" t="s">
        <v>1326</v>
      </c>
      <c r="CG39" s="297"/>
      <c r="CH39" s="297"/>
      <c r="CI39" s="297"/>
      <c r="CJ39" s="297"/>
      <c r="CK39" s="297"/>
      <c r="CL39" s="297"/>
      <c r="CM39" s="297"/>
      <c r="CN39" s="297"/>
      <c r="CO39" s="297"/>
      <c r="CP39" s="321"/>
      <c r="CQ39" s="298">
        <v>400</v>
      </c>
      <c r="CR39" s="299"/>
      <c r="CS39" s="299"/>
      <c r="CT39" s="300"/>
      <c r="CU39" s="299"/>
      <c r="CV39" s="301"/>
    </row>
    <row r="40" spans="1:100" ht="12.75" customHeight="1" x14ac:dyDescent="0.2">
      <c r="A40" s="293">
        <v>451024</v>
      </c>
      <c r="B40" s="294"/>
      <c r="C40" s="295"/>
      <c r="D40" s="296" t="s">
        <v>1327</v>
      </c>
      <c r="E40" s="297"/>
      <c r="F40" s="297"/>
      <c r="G40" s="297"/>
      <c r="H40" s="297"/>
      <c r="I40" s="297"/>
      <c r="J40" s="297"/>
      <c r="K40" s="297"/>
      <c r="L40" s="297"/>
      <c r="M40" s="297"/>
      <c r="N40" s="321"/>
      <c r="O40" s="298">
        <v>730</v>
      </c>
      <c r="P40" s="299"/>
      <c r="Q40" s="299"/>
      <c r="R40" s="300"/>
      <c r="S40" s="299"/>
      <c r="T40" s="301"/>
      <c r="U40" s="293">
        <v>451054</v>
      </c>
      <c r="V40" s="294"/>
      <c r="W40" s="295"/>
      <c r="X40" s="296" t="s">
        <v>1333</v>
      </c>
      <c r="Y40" s="297"/>
      <c r="Z40" s="297"/>
      <c r="AA40" s="297"/>
      <c r="AB40" s="297"/>
      <c r="AC40" s="297"/>
      <c r="AD40" s="297"/>
      <c r="AE40" s="297"/>
      <c r="AF40" s="297"/>
      <c r="AG40" s="297"/>
      <c r="AH40" s="321"/>
      <c r="AI40" s="298">
        <v>500</v>
      </c>
      <c r="AJ40" s="299"/>
      <c r="AK40" s="299"/>
      <c r="AL40" s="300"/>
      <c r="AM40" s="299"/>
      <c r="AN40" s="301"/>
      <c r="AO40" s="420">
        <v>451088</v>
      </c>
      <c r="AP40" s="294"/>
      <c r="AQ40" s="295"/>
      <c r="AR40" s="674" t="s">
        <v>1334</v>
      </c>
      <c r="AS40" s="675"/>
      <c r="AT40" s="675"/>
      <c r="AU40" s="675"/>
      <c r="AV40" s="675"/>
      <c r="AW40" s="675"/>
      <c r="AX40" s="675"/>
      <c r="AY40" s="675"/>
      <c r="AZ40" s="675"/>
      <c r="BA40" s="675"/>
      <c r="BB40" s="676"/>
      <c r="BC40" s="298">
        <v>80</v>
      </c>
      <c r="BD40" s="299"/>
      <c r="BE40" s="301"/>
      <c r="BF40" s="300"/>
      <c r="BG40" s="299"/>
      <c r="BH40" s="301"/>
      <c r="BI40" s="293">
        <v>452131</v>
      </c>
      <c r="BJ40" s="294"/>
      <c r="BK40" s="295"/>
      <c r="BL40" s="296" t="s">
        <v>1335</v>
      </c>
      <c r="BM40" s="297"/>
      <c r="BN40" s="297"/>
      <c r="BO40" s="297"/>
      <c r="BP40" s="297"/>
      <c r="BQ40" s="297"/>
      <c r="BR40" s="297"/>
      <c r="BS40" s="297"/>
      <c r="BT40" s="297"/>
      <c r="BU40" s="297"/>
      <c r="BV40" s="321"/>
      <c r="BW40" s="298">
        <v>470</v>
      </c>
      <c r="BX40" s="299"/>
      <c r="BY40" s="299"/>
      <c r="BZ40" s="300"/>
      <c r="CA40" s="299"/>
      <c r="CB40" s="301"/>
      <c r="CC40" s="293">
        <v>452118</v>
      </c>
      <c r="CD40" s="294"/>
      <c r="CE40" s="295"/>
      <c r="CF40" s="296" t="s">
        <v>1331</v>
      </c>
      <c r="CG40" s="297"/>
      <c r="CH40" s="297"/>
      <c r="CI40" s="297"/>
      <c r="CJ40" s="297"/>
      <c r="CK40" s="297"/>
      <c r="CL40" s="297"/>
      <c r="CM40" s="297"/>
      <c r="CN40" s="297"/>
      <c r="CO40" s="297"/>
      <c r="CP40" s="321"/>
      <c r="CQ40" s="298">
        <v>400</v>
      </c>
      <c r="CR40" s="299"/>
      <c r="CS40" s="299"/>
      <c r="CT40" s="300"/>
      <c r="CU40" s="299"/>
      <c r="CV40" s="301"/>
    </row>
    <row r="41" spans="1:100" ht="12.75" customHeight="1" x14ac:dyDescent="0.2">
      <c r="A41" s="293">
        <v>451025</v>
      </c>
      <c r="B41" s="294"/>
      <c r="C41" s="295"/>
      <c r="D41" s="296" t="s">
        <v>1332</v>
      </c>
      <c r="E41" s="297"/>
      <c r="F41" s="297"/>
      <c r="G41" s="297"/>
      <c r="H41" s="297"/>
      <c r="I41" s="297"/>
      <c r="J41" s="297"/>
      <c r="K41" s="297"/>
      <c r="L41" s="297"/>
      <c r="M41" s="297"/>
      <c r="N41" s="321"/>
      <c r="O41" s="298">
        <v>450</v>
      </c>
      <c r="P41" s="299"/>
      <c r="Q41" s="299"/>
      <c r="R41" s="300"/>
      <c r="S41" s="299"/>
      <c r="T41" s="301"/>
      <c r="U41" s="293">
        <v>451107</v>
      </c>
      <c r="V41" s="294"/>
      <c r="W41" s="295"/>
      <c r="X41" s="296" t="s">
        <v>1338</v>
      </c>
      <c r="Y41" s="297"/>
      <c r="Z41" s="297"/>
      <c r="AA41" s="297"/>
      <c r="AB41" s="297"/>
      <c r="AC41" s="297"/>
      <c r="AD41" s="297"/>
      <c r="AE41" s="297"/>
      <c r="AF41" s="297"/>
      <c r="AG41" s="297"/>
      <c r="AH41" s="321"/>
      <c r="AI41" s="298">
        <v>450</v>
      </c>
      <c r="AJ41" s="299"/>
      <c r="AK41" s="299"/>
      <c r="AL41" s="300"/>
      <c r="AM41" s="299"/>
      <c r="AN41" s="301"/>
      <c r="AO41" s="420">
        <v>451089</v>
      </c>
      <c r="AP41" s="294"/>
      <c r="AQ41" s="295"/>
      <c r="AR41" s="674" t="s">
        <v>1339</v>
      </c>
      <c r="AS41" s="675"/>
      <c r="AT41" s="675"/>
      <c r="AU41" s="675"/>
      <c r="AV41" s="675"/>
      <c r="AW41" s="675"/>
      <c r="AX41" s="675"/>
      <c r="AY41" s="675"/>
      <c r="AZ41" s="675"/>
      <c r="BA41" s="675"/>
      <c r="BB41" s="676"/>
      <c r="BC41" s="298">
        <v>310</v>
      </c>
      <c r="BD41" s="299"/>
      <c r="BE41" s="301"/>
      <c r="BF41" s="300"/>
      <c r="BG41" s="299"/>
      <c r="BH41" s="301"/>
      <c r="BI41" s="293">
        <v>452015</v>
      </c>
      <c r="BJ41" s="294"/>
      <c r="BK41" s="295"/>
      <c r="BL41" s="296" t="s">
        <v>1340</v>
      </c>
      <c r="BM41" s="297"/>
      <c r="BN41" s="297"/>
      <c r="BO41" s="297"/>
      <c r="BP41" s="297"/>
      <c r="BQ41" s="297"/>
      <c r="BR41" s="297"/>
      <c r="BS41" s="297"/>
      <c r="BT41" s="297"/>
      <c r="BU41" s="297"/>
      <c r="BV41" s="321"/>
      <c r="BW41" s="298">
        <v>300</v>
      </c>
      <c r="BX41" s="299"/>
      <c r="BY41" s="299"/>
      <c r="BZ41" s="300"/>
      <c r="CA41" s="299"/>
      <c r="CB41" s="301"/>
      <c r="CC41" s="376" t="s">
        <v>1336</v>
      </c>
      <c r="CD41" s="377"/>
      <c r="CE41" s="377"/>
      <c r="CF41" s="377"/>
      <c r="CG41" s="377"/>
      <c r="CH41" s="377"/>
      <c r="CI41" s="377"/>
      <c r="CJ41" s="377"/>
      <c r="CK41" s="377"/>
      <c r="CL41" s="377"/>
      <c r="CM41" s="377"/>
      <c r="CN41" s="377"/>
      <c r="CO41" s="377"/>
      <c r="CP41" s="378"/>
      <c r="CQ41" s="356">
        <f>SUM(CQ35:CQ40)</f>
        <v>2600</v>
      </c>
      <c r="CR41" s="357"/>
      <c r="CS41" s="358"/>
      <c r="CT41" s="359" t="str">
        <f>IF(COUNTA(CT35:CT40)=0,"",SUMIF(CT35:CT40,"●",CQ35:CQ40)+SUM(CT35:CT40))</f>
        <v/>
      </c>
      <c r="CU41" s="357"/>
      <c r="CV41" s="358"/>
    </row>
    <row r="42" spans="1:100" ht="12.75" customHeight="1" x14ac:dyDescent="0.2">
      <c r="A42" s="293">
        <v>451026</v>
      </c>
      <c r="B42" s="294"/>
      <c r="C42" s="295"/>
      <c r="D42" s="296" t="s">
        <v>1337</v>
      </c>
      <c r="E42" s="297"/>
      <c r="F42" s="297"/>
      <c r="G42" s="297"/>
      <c r="H42" s="297"/>
      <c r="I42" s="297"/>
      <c r="J42" s="297"/>
      <c r="K42" s="297"/>
      <c r="L42" s="297"/>
      <c r="M42" s="297"/>
      <c r="N42" s="321"/>
      <c r="O42" s="298">
        <v>500</v>
      </c>
      <c r="P42" s="299"/>
      <c r="Q42" s="299"/>
      <c r="R42" s="300"/>
      <c r="S42" s="299"/>
      <c r="T42" s="301"/>
      <c r="U42" s="293">
        <v>451129</v>
      </c>
      <c r="V42" s="294"/>
      <c r="W42" s="295"/>
      <c r="X42" s="296" t="s">
        <v>1343</v>
      </c>
      <c r="Y42" s="297"/>
      <c r="Z42" s="297"/>
      <c r="AA42" s="297"/>
      <c r="AB42" s="297"/>
      <c r="AC42" s="297"/>
      <c r="AD42" s="297"/>
      <c r="AE42" s="297"/>
      <c r="AF42" s="297"/>
      <c r="AG42" s="297"/>
      <c r="AH42" s="321"/>
      <c r="AI42" s="298">
        <v>600</v>
      </c>
      <c r="AJ42" s="299"/>
      <c r="AK42" s="299"/>
      <c r="AL42" s="300"/>
      <c r="AM42" s="299"/>
      <c r="AN42" s="301"/>
      <c r="AO42" s="420">
        <v>451090</v>
      </c>
      <c r="AP42" s="294"/>
      <c r="AQ42" s="295"/>
      <c r="AR42" s="674" t="s">
        <v>1344</v>
      </c>
      <c r="AS42" s="675"/>
      <c r="AT42" s="675"/>
      <c r="AU42" s="675"/>
      <c r="AV42" s="675"/>
      <c r="AW42" s="675"/>
      <c r="AX42" s="675"/>
      <c r="AY42" s="675"/>
      <c r="AZ42" s="675"/>
      <c r="BA42" s="675"/>
      <c r="BB42" s="676"/>
      <c r="BC42" s="298">
        <v>140</v>
      </c>
      <c r="BD42" s="299"/>
      <c r="BE42" s="301"/>
      <c r="BF42" s="300"/>
      <c r="BG42" s="299"/>
      <c r="BH42" s="301"/>
      <c r="BI42" s="293">
        <v>452016</v>
      </c>
      <c r="BJ42" s="294"/>
      <c r="BK42" s="295"/>
      <c r="BL42" s="296" t="s">
        <v>1345</v>
      </c>
      <c r="BM42" s="297"/>
      <c r="BN42" s="297"/>
      <c r="BO42" s="297"/>
      <c r="BP42" s="297"/>
      <c r="BQ42" s="297"/>
      <c r="BR42" s="297"/>
      <c r="BS42" s="297"/>
      <c r="BT42" s="297"/>
      <c r="BU42" s="297"/>
      <c r="BV42" s="321"/>
      <c r="BW42" s="298">
        <v>310</v>
      </c>
      <c r="BX42" s="299"/>
      <c r="BY42" s="299"/>
      <c r="BZ42" s="300"/>
      <c r="CA42" s="299"/>
      <c r="CB42" s="301"/>
      <c r="CC42" s="293">
        <v>452094</v>
      </c>
      <c r="CD42" s="294"/>
      <c r="CE42" s="295"/>
      <c r="CF42" s="296" t="s">
        <v>1341</v>
      </c>
      <c r="CG42" s="297"/>
      <c r="CH42" s="297"/>
      <c r="CI42" s="297"/>
      <c r="CJ42" s="297"/>
      <c r="CK42" s="297"/>
      <c r="CL42" s="297"/>
      <c r="CM42" s="297"/>
      <c r="CN42" s="297"/>
      <c r="CO42" s="297"/>
      <c r="CP42" s="321"/>
      <c r="CQ42" s="298">
        <v>570</v>
      </c>
      <c r="CR42" s="299"/>
      <c r="CS42" s="299"/>
      <c r="CT42" s="300"/>
      <c r="CU42" s="299"/>
      <c r="CV42" s="301"/>
    </row>
    <row r="43" spans="1:100" ht="12.75" customHeight="1" x14ac:dyDescent="0.2">
      <c r="A43" s="376" t="s">
        <v>1342</v>
      </c>
      <c r="B43" s="377"/>
      <c r="C43" s="377"/>
      <c r="D43" s="377"/>
      <c r="E43" s="377"/>
      <c r="F43" s="377"/>
      <c r="G43" s="377"/>
      <c r="H43" s="377"/>
      <c r="I43" s="377"/>
      <c r="J43" s="377"/>
      <c r="K43" s="377"/>
      <c r="L43" s="377"/>
      <c r="M43" s="377"/>
      <c r="N43" s="378"/>
      <c r="O43" s="356">
        <f>SUM(O35:O42)</f>
        <v>3690</v>
      </c>
      <c r="P43" s="357"/>
      <c r="Q43" s="358"/>
      <c r="R43" s="359" t="str">
        <f>IF(COUNTA(R35:R42)=0,"",SUMIF(R35:R42,"●",O35:O42)+SUM(R35:R42))</f>
        <v/>
      </c>
      <c r="S43" s="357"/>
      <c r="T43" s="358"/>
      <c r="U43" s="376" t="s">
        <v>1348</v>
      </c>
      <c r="V43" s="377"/>
      <c r="W43" s="377"/>
      <c r="X43" s="377"/>
      <c r="Y43" s="377"/>
      <c r="Z43" s="377"/>
      <c r="AA43" s="377"/>
      <c r="AB43" s="377"/>
      <c r="AC43" s="377"/>
      <c r="AD43" s="377"/>
      <c r="AE43" s="377"/>
      <c r="AF43" s="377"/>
      <c r="AG43" s="377"/>
      <c r="AH43" s="378"/>
      <c r="AI43" s="356">
        <f>SUM(AI35:AI42)</f>
        <v>3450</v>
      </c>
      <c r="AJ43" s="357"/>
      <c r="AK43" s="358"/>
      <c r="AL43" s="359" t="str">
        <f>IF(COUNTA(AL35:AL42)=0,"",SUMIF(AL35:AL42,"●",AI35:AI42)+SUM(AL35:AL42))</f>
        <v/>
      </c>
      <c r="AM43" s="357"/>
      <c r="AN43" s="358"/>
      <c r="AO43" s="420">
        <v>451132</v>
      </c>
      <c r="AP43" s="294"/>
      <c r="AQ43" s="295"/>
      <c r="AR43" s="674" t="s">
        <v>1349</v>
      </c>
      <c r="AS43" s="675"/>
      <c r="AT43" s="675"/>
      <c r="AU43" s="675"/>
      <c r="AV43" s="675"/>
      <c r="AW43" s="675"/>
      <c r="AX43" s="675"/>
      <c r="AY43" s="675"/>
      <c r="AZ43" s="675"/>
      <c r="BA43" s="675"/>
      <c r="BB43" s="676"/>
      <c r="BC43" s="298">
        <v>360</v>
      </c>
      <c r="BD43" s="299"/>
      <c r="BE43" s="301"/>
      <c r="BF43" s="300"/>
      <c r="BG43" s="299"/>
      <c r="BH43" s="301"/>
      <c r="BI43" s="293">
        <v>452017</v>
      </c>
      <c r="BJ43" s="294"/>
      <c r="BK43" s="295"/>
      <c r="BL43" s="296" t="s">
        <v>1350</v>
      </c>
      <c r="BM43" s="297"/>
      <c r="BN43" s="297"/>
      <c r="BO43" s="297"/>
      <c r="BP43" s="297"/>
      <c r="BQ43" s="297"/>
      <c r="BR43" s="297"/>
      <c r="BS43" s="297"/>
      <c r="BT43" s="297"/>
      <c r="BU43" s="297"/>
      <c r="BV43" s="321"/>
      <c r="BW43" s="298">
        <v>130</v>
      </c>
      <c r="BX43" s="299"/>
      <c r="BY43" s="299"/>
      <c r="BZ43" s="300"/>
      <c r="CA43" s="299"/>
      <c r="CB43" s="301"/>
      <c r="CC43" s="293">
        <v>452095</v>
      </c>
      <c r="CD43" s="294"/>
      <c r="CE43" s="295"/>
      <c r="CF43" s="296" t="s">
        <v>1346</v>
      </c>
      <c r="CG43" s="297"/>
      <c r="CH43" s="297"/>
      <c r="CI43" s="297"/>
      <c r="CJ43" s="297"/>
      <c r="CK43" s="297"/>
      <c r="CL43" s="297"/>
      <c r="CM43" s="297"/>
      <c r="CN43" s="297"/>
      <c r="CO43" s="297"/>
      <c r="CP43" s="321"/>
      <c r="CQ43" s="298">
        <v>500</v>
      </c>
      <c r="CR43" s="299"/>
      <c r="CS43" s="299"/>
      <c r="CT43" s="300"/>
      <c r="CU43" s="299"/>
      <c r="CV43" s="301"/>
    </row>
    <row r="44" spans="1:100" ht="12.75" customHeight="1" x14ac:dyDescent="0.2">
      <c r="A44" s="293">
        <v>451027</v>
      </c>
      <c r="B44" s="294"/>
      <c r="C44" s="295"/>
      <c r="D44" s="296" t="s">
        <v>1347</v>
      </c>
      <c r="E44" s="297"/>
      <c r="F44" s="297"/>
      <c r="G44" s="297"/>
      <c r="H44" s="297"/>
      <c r="I44" s="297"/>
      <c r="J44" s="297"/>
      <c r="K44" s="297"/>
      <c r="L44" s="297"/>
      <c r="M44" s="297"/>
      <c r="N44" s="321"/>
      <c r="O44" s="298">
        <v>300</v>
      </c>
      <c r="P44" s="299"/>
      <c r="Q44" s="299"/>
      <c r="R44" s="300"/>
      <c r="S44" s="299"/>
      <c r="T44" s="301"/>
      <c r="U44" s="293">
        <v>451055</v>
      </c>
      <c r="V44" s="294"/>
      <c r="W44" s="295"/>
      <c r="X44" s="296" t="s">
        <v>2328</v>
      </c>
      <c r="Y44" s="297"/>
      <c r="Z44" s="297"/>
      <c r="AA44" s="297"/>
      <c r="AB44" s="297"/>
      <c r="AC44" s="297"/>
      <c r="AD44" s="297"/>
      <c r="AE44" s="297"/>
      <c r="AF44" s="297"/>
      <c r="AG44" s="297"/>
      <c r="AH44" s="321"/>
      <c r="AI44" s="298">
        <v>115</v>
      </c>
      <c r="AJ44" s="299"/>
      <c r="AK44" s="299"/>
      <c r="AL44" s="300"/>
      <c r="AM44" s="299"/>
      <c r="AN44" s="301"/>
      <c r="AO44" s="420">
        <v>451103</v>
      </c>
      <c r="AP44" s="294"/>
      <c r="AQ44" s="295"/>
      <c r="AR44" s="674" t="s">
        <v>1353</v>
      </c>
      <c r="AS44" s="675"/>
      <c r="AT44" s="675"/>
      <c r="AU44" s="675"/>
      <c r="AV44" s="675"/>
      <c r="AW44" s="675"/>
      <c r="AX44" s="675"/>
      <c r="AY44" s="675"/>
      <c r="AZ44" s="675"/>
      <c r="BA44" s="675"/>
      <c r="BB44" s="676"/>
      <c r="BC44" s="298">
        <v>50</v>
      </c>
      <c r="BD44" s="299"/>
      <c r="BE44" s="301"/>
      <c r="BF44" s="300"/>
      <c r="BG44" s="299"/>
      <c r="BH44" s="301"/>
      <c r="BI44" s="293">
        <v>452018</v>
      </c>
      <c r="BJ44" s="294"/>
      <c r="BK44" s="295"/>
      <c r="BL44" s="296" t="s">
        <v>1354</v>
      </c>
      <c r="BM44" s="297"/>
      <c r="BN44" s="297"/>
      <c r="BO44" s="297"/>
      <c r="BP44" s="297"/>
      <c r="BQ44" s="297"/>
      <c r="BR44" s="297"/>
      <c r="BS44" s="297"/>
      <c r="BT44" s="297"/>
      <c r="BU44" s="297"/>
      <c r="BV44" s="321"/>
      <c r="BW44" s="298">
        <v>350</v>
      </c>
      <c r="BX44" s="299"/>
      <c r="BY44" s="299"/>
      <c r="BZ44" s="300"/>
      <c r="CA44" s="299"/>
      <c r="CB44" s="301"/>
      <c r="CC44" s="293">
        <v>452096</v>
      </c>
      <c r="CD44" s="294"/>
      <c r="CE44" s="295"/>
      <c r="CF44" s="296" t="s">
        <v>1351</v>
      </c>
      <c r="CG44" s="297"/>
      <c r="CH44" s="297"/>
      <c r="CI44" s="297"/>
      <c r="CJ44" s="297"/>
      <c r="CK44" s="297"/>
      <c r="CL44" s="297"/>
      <c r="CM44" s="297"/>
      <c r="CN44" s="297"/>
      <c r="CO44" s="297"/>
      <c r="CP44" s="321"/>
      <c r="CQ44" s="298">
        <v>311</v>
      </c>
      <c r="CR44" s="299"/>
      <c r="CS44" s="299"/>
      <c r="CT44" s="300"/>
      <c r="CU44" s="299"/>
      <c r="CV44" s="301"/>
    </row>
    <row r="45" spans="1:100" ht="12.75" customHeight="1" x14ac:dyDescent="0.2">
      <c r="A45" s="293">
        <v>451028</v>
      </c>
      <c r="B45" s="294"/>
      <c r="C45" s="295"/>
      <c r="D45" s="296" t="s">
        <v>1352</v>
      </c>
      <c r="E45" s="297"/>
      <c r="F45" s="297"/>
      <c r="G45" s="297"/>
      <c r="H45" s="297"/>
      <c r="I45" s="297"/>
      <c r="J45" s="297"/>
      <c r="K45" s="297"/>
      <c r="L45" s="297"/>
      <c r="M45" s="297"/>
      <c r="N45" s="321"/>
      <c r="O45" s="298">
        <v>200</v>
      </c>
      <c r="P45" s="299"/>
      <c r="Q45" s="299"/>
      <c r="R45" s="300"/>
      <c r="S45" s="299"/>
      <c r="T45" s="301"/>
      <c r="U45" s="293">
        <v>451056</v>
      </c>
      <c r="V45" s="294"/>
      <c r="W45" s="295"/>
      <c r="X45" s="296" t="s">
        <v>1357</v>
      </c>
      <c r="Y45" s="297"/>
      <c r="Z45" s="297"/>
      <c r="AA45" s="297"/>
      <c r="AB45" s="297"/>
      <c r="AC45" s="297"/>
      <c r="AD45" s="297"/>
      <c r="AE45" s="297"/>
      <c r="AF45" s="297"/>
      <c r="AG45" s="297"/>
      <c r="AH45" s="321"/>
      <c r="AI45" s="298">
        <v>450</v>
      </c>
      <c r="AJ45" s="299"/>
      <c r="AK45" s="299"/>
      <c r="AL45" s="300"/>
      <c r="AM45" s="299"/>
      <c r="AN45" s="301"/>
      <c r="AO45" s="420">
        <v>451091</v>
      </c>
      <c r="AP45" s="294"/>
      <c r="AQ45" s="295"/>
      <c r="AR45" s="674" t="s">
        <v>1358</v>
      </c>
      <c r="AS45" s="675"/>
      <c r="AT45" s="675"/>
      <c r="AU45" s="675"/>
      <c r="AV45" s="675"/>
      <c r="AW45" s="675"/>
      <c r="AX45" s="675"/>
      <c r="AY45" s="675"/>
      <c r="AZ45" s="675"/>
      <c r="BA45" s="675"/>
      <c r="BB45" s="676"/>
      <c r="BC45" s="298">
        <v>170</v>
      </c>
      <c r="BD45" s="299"/>
      <c r="BE45" s="301"/>
      <c r="BF45" s="300"/>
      <c r="BG45" s="299"/>
      <c r="BH45" s="301"/>
      <c r="BI45" s="293">
        <v>452019</v>
      </c>
      <c r="BJ45" s="294"/>
      <c r="BK45" s="295"/>
      <c r="BL45" s="296" t="s">
        <v>1359</v>
      </c>
      <c r="BM45" s="297"/>
      <c r="BN45" s="297"/>
      <c r="BO45" s="297"/>
      <c r="BP45" s="297"/>
      <c r="BQ45" s="297"/>
      <c r="BR45" s="297"/>
      <c r="BS45" s="297"/>
      <c r="BT45" s="297"/>
      <c r="BU45" s="297"/>
      <c r="BV45" s="321"/>
      <c r="BW45" s="298">
        <v>220</v>
      </c>
      <c r="BX45" s="299"/>
      <c r="BY45" s="299"/>
      <c r="BZ45" s="300"/>
      <c r="CA45" s="299"/>
      <c r="CB45" s="301"/>
      <c r="CC45" s="293">
        <v>452097</v>
      </c>
      <c r="CD45" s="294"/>
      <c r="CE45" s="295"/>
      <c r="CF45" s="296" t="s">
        <v>1355</v>
      </c>
      <c r="CG45" s="297"/>
      <c r="CH45" s="297"/>
      <c r="CI45" s="297"/>
      <c r="CJ45" s="297"/>
      <c r="CK45" s="297"/>
      <c r="CL45" s="297"/>
      <c r="CM45" s="297"/>
      <c r="CN45" s="297"/>
      <c r="CO45" s="297"/>
      <c r="CP45" s="321"/>
      <c r="CQ45" s="298">
        <v>750</v>
      </c>
      <c r="CR45" s="299"/>
      <c r="CS45" s="299"/>
      <c r="CT45" s="300"/>
      <c r="CU45" s="299"/>
      <c r="CV45" s="301"/>
    </row>
    <row r="46" spans="1:100" ht="12.75" customHeight="1" x14ac:dyDescent="0.2">
      <c r="A46" s="293">
        <v>451029</v>
      </c>
      <c r="B46" s="294"/>
      <c r="C46" s="295"/>
      <c r="D46" s="296" t="s">
        <v>1356</v>
      </c>
      <c r="E46" s="297"/>
      <c r="F46" s="297"/>
      <c r="G46" s="297"/>
      <c r="H46" s="297"/>
      <c r="I46" s="297"/>
      <c r="J46" s="297"/>
      <c r="K46" s="297"/>
      <c r="L46" s="297"/>
      <c r="M46" s="297"/>
      <c r="N46" s="321"/>
      <c r="O46" s="298">
        <v>400</v>
      </c>
      <c r="P46" s="299"/>
      <c r="Q46" s="299"/>
      <c r="R46" s="300"/>
      <c r="S46" s="299"/>
      <c r="T46" s="301"/>
      <c r="U46" s="293">
        <v>451057</v>
      </c>
      <c r="V46" s="294"/>
      <c r="W46" s="295"/>
      <c r="X46" s="296" t="s">
        <v>1362</v>
      </c>
      <c r="Y46" s="297"/>
      <c r="Z46" s="297"/>
      <c r="AA46" s="297"/>
      <c r="AB46" s="297"/>
      <c r="AC46" s="297"/>
      <c r="AD46" s="297"/>
      <c r="AE46" s="297"/>
      <c r="AF46" s="297"/>
      <c r="AG46" s="297"/>
      <c r="AH46" s="321"/>
      <c r="AI46" s="298">
        <v>280</v>
      </c>
      <c r="AJ46" s="299"/>
      <c r="AK46" s="299"/>
      <c r="AL46" s="300"/>
      <c r="AM46" s="299"/>
      <c r="AN46" s="301"/>
      <c r="AO46" s="376" t="s">
        <v>1363</v>
      </c>
      <c r="AP46" s="377"/>
      <c r="AQ46" s="377"/>
      <c r="AR46" s="377"/>
      <c r="AS46" s="377"/>
      <c r="AT46" s="377"/>
      <c r="AU46" s="377"/>
      <c r="AV46" s="377"/>
      <c r="AW46" s="377"/>
      <c r="AX46" s="377"/>
      <c r="AY46" s="377"/>
      <c r="AZ46" s="377"/>
      <c r="BA46" s="377"/>
      <c r="BB46" s="378"/>
      <c r="BC46" s="356">
        <f>SUM(BC39:BC45)</f>
        <v>1310</v>
      </c>
      <c r="BD46" s="357"/>
      <c r="BE46" s="358"/>
      <c r="BF46" s="359" t="str">
        <f>IF(COUNTA(BF39:BF45)=0,"",SUMIF(BF39:BF45,"●",BC39:BC45)+SUM(BF39:BF45))</f>
        <v/>
      </c>
      <c r="BG46" s="357"/>
      <c r="BH46" s="358"/>
      <c r="BI46" s="293">
        <v>452079</v>
      </c>
      <c r="BJ46" s="294"/>
      <c r="BK46" s="295"/>
      <c r="BL46" s="296" t="s">
        <v>1364</v>
      </c>
      <c r="BM46" s="297"/>
      <c r="BN46" s="297"/>
      <c r="BO46" s="297"/>
      <c r="BP46" s="297"/>
      <c r="BQ46" s="297"/>
      <c r="BR46" s="297"/>
      <c r="BS46" s="297"/>
      <c r="BT46" s="297"/>
      <c r="BU46" s="297"/>
      <c r="BV46" s="321"/>
      <c r="BW46" s="298">
        <v>500</v>
      </c>
      <c r="BX46" s="299"/>
      <c r="BY46" s="299"/>
      <c r="BZ46" s="300"/>
      <c r="CA46" s="299"/>
      <c r="CB46" s="301"/>
      <c r="CC46" s="293">
        <v>452098</v>
      </c>
      <c r="CD46" s="294"/>
      <c r="CE46" s="295"/>
      <c r="CF46" s="296" t="s">
        <v>1360</v>
      </c>
      <c r="CG46" s="297"/>
      <c r="CH46" s="297"/>
      <c r="CI46" s="297"/>
      <c r="CJ46" s="297"/>
      <c r="CK46" s="297"/>
      <c r="CL46" s="297"/>
      <c r="CM46" s="297"/>
      <c r="CN46" s="297"/>
      <c r="CO46" s="297"/>
      <c r="CP46" s="321"/>
      <c r="CQ46" s="298">
        <v>400</v>
      </c>
      <c r="CR46" s="299"/>
      <c r="CS46" s="299"/>
      <c r="CT46" s="300"/>
      <c r="CU46" s="299"/>
      <c r="CV46" s="301"/>
    </row>
    <row r="47" spans="1:100" ht="12.75" customHeight="1" x14ac:dyDescent="0.2">
      <c r="A47" s="293">
        <v>451030</v>
      </c>
      <c r="B47" s="294"/>
      <c r="C47" s="295"/>
      <c r="D47" s="296" t="s">
        <v>1361</v>
      </c>
      <c r="E47" s="297"/>
      <c r="F47" s="297"/>
      <c r="G47" s="297"/>
      <c r="H47" s="297"/>
      <c r="I47" s="297"/>
      <c r="J47" s="297"/>
      <c r="K47" s="297"/>
      <c r="L47" s="297"/>
      <c r="M47" s="297"/>
      <c r="N47" s="321"/>
      <c r="O47" s="298">
        <v>450</v>
      </c>
      <c r="P47" s="299"/>
      <c r="Q47" s="299"/>
      <c r="R47" s="300"/>
      <c r="S47" s="299"/>
      <c r="T47" s="301"/>
      <c r="U47" s="293">
        <v>451058</v>
      </c>
      <c r="V47" s="294"/>
      <c r="W47" s="295"/>
      <c r="X47" s="296" t="s">
        <v>1367</v>
      </c>
      <c r="Y47" s="297"/>
      <c r="Z47" s="297"/>
      <c r="AA47" s="297"/>
      <c r="AB47" s="297"/>
      <c r="AC47" s="297"/>
      <c r="AD47" s="297"/>
      <c r="AE47" s="297"/>
      <c r="AF47" s="297"/>
      <c r="AG47" s="297"/>
      <c r="AH47" s="321"/>
      <c r="AI47" s="298">
        <v>350</v>
      </c>
      <c r="AJ47" s="299"/>
      <c r="AK47" s="299"/>
      <c r="AL47" s="300"/>
      <c r="AM47" s="299"/>
      <c r="AN47" s="301"/>
      <c r="AO47" s="420">
        <v>451111</v>
      </c>
      <c r="AP47" s="294"/>
      <c r="AQ47" s="295"/>
      <c r="AR47" s="674" t="s">
        <v>1368</v>
      </c>
      <c r="AS47" s="675"/>
      <c r="AT47" s="675"/>
      <c r="AU47" s="675"/>
      <c r="AV47" s="675"/>
      <c r="AW47" s="675"/>
      <c r="AX47" s="675"/>
      <c r="AY47" s="675"/>
      <c r="AZ47" s="675"/>
      <c r="BA47" s="675"/>
      <c r="BB47" s="676"/>
      <c r="BC47" s="298">
        <v>250</v>
      </c>
      <c r="BD47" s="299"/>
      <c r="BE47" s="301"/>
      <c r="BF47" s="300"/>
      <c r="BG47" s="299"/>
      <c r="BH47" s="301"/>
      <c r="BI47" s="376" t="s">
        <v>1369</v>
      </c>
      <c r="BJ47" s="377"/>
      <c r="BK47" s="377"/>
      <c r="BL47" s="377"/>
      <c r="BM47" s="377"/>
      <c r="BN47" s="377"/>
      <c r="BO47" s="377"/>
      <c r="BP47" s="377"/>
      <c r="BQ47" s="377"/>
      <c r="BR47" s="377"/>
      <c r="BS47" s="377"/>
      <c r="BT47" s="377"/>
      <c r="BU47" s="377"/>
      <c r="BV47" s="378"/>
      <c r="BW47" s="356">
        <f>SUM(BW26:BW46)</f>
        <v>8368</v>
      </c>
      <c r="BX47" s="357"/>
      <c r="BY47" s="358"/>
      <c r="BZ47" s="359" t="str">
        <f>IF(COUNTA(BZ26:BZ46)=0,"",SUMIF(BZ26:BZ46,"●",BW26:BW46)+SUM(BZ26:BZ46))</f>
        <v/>
      </c>
      <c r="CA47" s="357"/>
      <c r="CB47" s="358"/>
      <c r="CC47" s="293">
        <v>452099</v>
      </c>
      <c r="CD47" s="294"/>
      <c r="CE47" s="295"/>
      <c r="CF47" s="296" t="s">
        <v>1365</v>
      </c>
      <c r="CG47" s="297"/>
      <c r="CH47" s="297"/>
      <c r="CI47" s="297"/>
      <c r="CJ47" s="297"/>
      <c r="CK47" s="297"/>
      <c r="CL47" s="297"/>
      <c r="CM47" s="297"/>
      <c r="CN47" s="297"/>
      <c r="CO47" s="297"/>
      <c r="CP47" s="321"/>
      <c r="CQ47" s="298">
        <v>300</v>
      </c>
      <c r="CR47" s="299"/>
      <c r="CS47" s="299"/>
      <c r="CT47" s="300"/>
      <c r="CU47" s="299"/>
      <c r="CV47" s="301"/>
    </row>
    <row r="48" spans="1:100" ht="12.75" customHeight="1" x14ac:dyDescent="0.2">
      <c r="A48" s="293">
        <v>451031</v>
      </c>
      <c r="B48" s="294"/>
      <c r="C48" s="295"/>
      <c r="D48" s="296" t="s">
        <v>1366</v>
      </c>
      <c r="E48" s="297"/>
      <c r="F48" s="297"/>
      <c r="G48" s="297"/>
      <c r="H48" s="297"/>
      <c r="I48" s="297"/>
      <c r="J48" s="297"/>
      <c r="K48" s="297"/>
      <c r="L48" s="297"/>
      <c r="M48" s="297"/>
      <c r="N48" s="321"/>
      <c r="O48" s="298">
        <v>480</v>
      </c>
      <c r="P48" s="299"/>
      <c r="Q48" s="299"/>
      <c r="R48" s="300"/>
      <c r="S48" s="299"/>
      <c r="T48" s="301"/>
      <c r="U48" s="293">
        <v>451059</v>
      </c>
      <c r="V48" s="294"/>
      <c r="W48" s="295"/>
      <c r="X48" s="296" t="s">
        <v>1372</v>
      </c>
      <c r="Y48" s="297"/>
      <c r="Z48" s="297"/>
      <c r="AA48" s="297"/>
      <c r="AB48" s="297"/>
      <c r="AC48" s="297"/>
      <c r="AD48" s="297"/>
      <c r="AE48" s="297"/>
      <c r="AF48" s="297"/>
      <c r="AG48" s="297"/>
      <c r="AH48" s="321"/>
      <c r="AI48" s="298">
        <v>360</v>
      </c>
      <c r="AJ48" s="299"/>
      <c r="AK48" s="299"/>
      <c r="AL48" s="300"/>
      <c r="AM48" s="299"/>
      <c r="AN48" s="301"/>
      <c r="AO48" s="420">
        <v>451110</v>
      </c>
      <c r="AP48" s="294"/>
      <c r="AQ48" s="295"/>
      <c r="AR48" s="674" t="s">
        <v>1373</v>
      </c>
      <c r="AS48" s="675"/>
      <c r="AT48" s="675"/>
      <c r="AU48" s="675"/>
      <c r="AV48" s="675"/>
      <c r="AW48" s="675"/>
      <c r="AX48" s="675"/>
      <c r="AY48" s="675"/>
      <c r="AZ48" s="675"/>
      <c r="BA48" s="675"/>
      <c r="BB48" s="676"/>
      <c r="BC48" s="298">
        <v>250</v>
      </c>
      <c r="BD48" s="299"/>
      <c r="BE48" s="301"/>
      <c r="BF48" s="300"/>
      <c r="BG48" s="299"/>
      <c r="BH48" s="301"/>
      <c r="BI48" s="293">
        <v>452020</v>
      </c>
      <c r="BJ48" s="294"/>
      <c r="BK48" s="295"/>
      <c r="BL48" s="296" t="s">
        <v>1374</v>
      </c>
      <c r="BM48" s="297"/>
      <c r="BN48" s="297"/>
      <c r="BO48" s="297"/>
      <c r="BP48" s="297"/>
      <c r="BQ48" s="297"/>
      <c r="BR48" s="297"/>
      <c r="BS48" s="297"/>
      <c r="BT48" s="297"/>
      <c r="BU48" s="297"/>
      <c r="BV48" s="321"/>
      <c r="BW48" s="298">
        <v>700</v>
      </c>
      <c r="BX48" s="299"/>
      <c r="BY48" s="299"/>
      <c r="BZ48" s="300"/>
      <c r="CA48" s="299"/>
      <c r="CB48" s="301"/>
      <c r="CC48" s="293">
        <v>452100</v>
      </c>
      <c r="CD48" s="294"/>
      <c r="CE48" s="295"/>
      <c r="CF48" s="296" t="s">
        <v>1370</v>
      </c>
      <c r="CG48" s="297"/>
      <c r="CH48" s="297"/>
      <c r="CI48" s="297"/>
      <c r="CJ48" s="297"/>
      <c r="CK48" s="297"/>
      <c r="CL48" s="297"/>
      <c r="CM48" s="297"/>
      <c r="CN48" s="297"/>
      <c r="CO48" s="297"/>
      <c r="CP48" s="321"/>
      <c r="CQ48" s="298">
        <v>250</v>
      </c>
      <c r="CR48" s="299"/>
      <c r="CS48" s="299"/>
      <c r="CT48" s="300"/>
      <c r="CU48" s="299"/>
      <c r="CV48" s="301"/>
    </row>
    <row r="49" spans="1:100" ht="12.75" customHeight="1" x14ac:dyDescent="0.2">
      <c r="A49" s="293">
        <v>451032</v>
      </c>
      <c r="B49" s="294"/>
      <c r="C49" s="295"/>
      <c r="D49" s="296" t="s">
        <v>1371</v>
      </c>
      <c r="E49" s="297"/>
      <c r="F49" s="297"/>
      <c r="G49" s="297"/>
      <c r="H49" s="297"/>
      <c r="I49" s="297"/>
      <c r="J49" s="297"/>
      <c r="K49" s="297"/>
      <c r="L49" s="297"/>
      <c r="M49" s="297"/>
      <c r="N49" s="321"/>
      <c r="O49" s="298">
        <v>200</v>
      </c>
      <c r="P49" s="299"/>
      <c r="Q49" s="299"/>
      <c r="R49" s="300"/>
      <c r="S49" s="299"/>
      <c r="T49" s="301"/>
      <c r="U49" s="293">
        <v>451060</v>
      </c>
      <c r="V49" s="294"/>
      <c r="W49" s="295"/>
      <c r="X49" s="296" t="s">
        <v>1377</v>
      </c>
      <c r="Y49" s="297"/>
      <c r="Z49" s="297"/>
      <c r="AA49" s="297"/>
      <c r="AB49" s="297"/>
      <c r="AC49" s="297"/>
      <c r="AD49" s="297"/>
      <c r="AE49" s="297"/>
      <c r="AF49" s="297"/>
      <c r="AG49" s="297"/>
      <c r="AH49" s="321"/>
      <c r="AI49" s="298">
        <v>400</v>
      </c>
      <c r="AJ49" s="299"/>
      <c r="AK49" s="299"/>
      <c r="AL49" s="300"/>
      <c r="AM49" s="299"/>
      <c r="AN49" s="301"/>
      <c r="AO49" s="420">
        <v>451104</v>
      </c>
      <c r="AP49" s="294"/>
      <c r="AQ49" s="295"/>
      <c r="AR49" s="674" t="s">
        <v>1378</v>
      </c>
      <c r="AS49" s="675"/>
      <c r="AT49" s="675"/>
      <c r="AU49" s="675"/>
      <c r="AV49" s="675"/>
      <c r="AW49" s="675"/>
      <c r="AX49" s="675"/>
      <c r="AY49" s="675"/>
      <c r="AZ49" s="675"/>
      <c r="BA49" s="675"/>
      <c r="BB49" s="676"/>
      <c r="BC49" s="298">
        <v>500</v>
      </c>
      <c r="BD49" s="299"/>
      <c r="BE49" s="301"/>
      <c r="BF49" s="300"/>
      <c r="BG49" s="299"/>
      <c r="BH49" s="301"/>
      <c r="BI49" s="293">
        <v>452021</v>
      </c>
      <c r="BJ49" s="294"/>
      <c r="BK49" s="295"/>
      <c r="BL49" s="296" t="s">
        <v>1379</v>
      </c>
      <c r="BM49" s="297"/>
      <c r="BN49" s="297"/>
      <c r="BO49" s="297"/>
      <c r="BP49" s="297"/>
      <c r="BQ49" s="297"/>
      <c r="BR49" s="297"/>
      <c r="BS49" s="297"/>
      <c r="BT49" s="297"/>
      <c r="BU49" s="297"/>
      <c r="BV49" s="321"/>
      <c r="BW49" s="298">
        <v>400</v>
      </c>
      <c r="BX49" s="299"/>
      <c r="BY49" s="299"/>
      <c r="BZ49" s="300"/>
      <c r="CA49" s="299"/>
      <c r="CB49" s="301"/>
      <c r="CC49" s="293">
        <v>452101</v>
      </c>
      <c r="CD49" s="294"/>
      <c r="CE49" s="295"/>
      <c r="CF49" s="296" t="s">
        <v>1375</v>
      </c>
      <c r="CG49" s="297"/>
      <c r="CH49" s="297"/>
      <c r="CI49" s="297"/>
      <c r="CJ49" s="297"/>
      <c r="CK49" s="297"/>
      <c r="CL49" s="297"/>
      <c r="CM49" s="297"/>
      <c r="CN49" s="297"/>
      <c r="CO49" s="297"/>
      <c r="CP49" s="321"/>
      <c r="CQ49" s="298">
        <v>240</v>
      </c>
      <c r="CR49" s="299"/>
      <c r="CS49" s="299"/>
      <c r="CT49" s="300"/>
      <c r="CU49" s="299"/>
      <c r="CV49" s="301"/>
    </row>
    <row r="50" spans="1:100" ht="12.75" customHeight="1" x14ac:dyDescent="0.2">
      <c r="A50" s="293">
        <v>451033</v>
      </c>
      <c r="B50" s="294"/>
      <c r="C50" s="295"/>
      <c r="D50" s="296" t="s">
        <v>1376</v>
      </c>
      <c r="E50" s="297"/>
      <c r="F50" s="297"/>
      <c r="G50" s="297"/>
      <c r="H50" s="297"/>
      <c r="I50" s="297"/>
      <c r="J50" s="297"/>
      <c r="K50" s="297"/>
      <c r="L50" s="297"/>
      <c r="M50" s="297"/>
      <c r="N50" s="321"/>
      <c r="O50" s="298">
        <v>200</v>
      </c>
      <c r="P50" s="299"/>
      <c r="Q50" s="299"/>
      <c r="R50" s="300"/>
      <c r="S50" s="299"/>
      <c r="T50" s="301"/>
      <c r="U50" s="293">
        <v>451061</v>
      </c>
      <c r="V50" s="294"/>
      <c r="W50" s="295"/>
      <c r="X50" s="296" t="s">
        <v>1382</v>
      </c>
      <c r="Y50" s="297"/>
      <c r="Z50" s="297"/>
      <c r="AA50" s="297"/>
      <c r="AB50" s="297"/>
      <c r="AC50" s="297"/>
      <c r="AD50" s="297"/>
      <c r="AE50" s="297"/>
      <c r="AF50" s="297"/>
      <c r="AG50" s="297"/>
      <c r="AH50" s="321"/>
      <c r="AI50" s="298">
        <v>350</v>
      </c>
      <c r="AJ50" s="299"/>
      <c r="AK50" s="299"/>
      <c r="AL50" s="300"/>
      <c r="AM50" s="299"/>
      <c r="AN50" s="301"/>
      <c r="AO50" s="420">
        <v>451092</v>
      </c>
      <c r="AP50" s="294"/>
      <c r="AQ50" s="295"/>
      <c r="AR50" s="674" t="s">
        <v>1383</v>
      </c>
      <c r="AS50" s="675"/>
      <c r="AT50" s="675"/>
      <c r="AU50" s="675"/>
      <c r="AV50" s="675"/>
      <c r="AW50" s="675"/>
      <c r="AX50" s="675"/>
      <c r="AY50" s="675"/>
      <c r="AZ50" s="675"/>
      <c r="BA50" s="675"/>
      <c r="BB50" s="676"/>
      <c r="BC50" s="298">
        <v>200</v>
      </c>
      <c r="BD50" s="299"/>
      <c r="BE50" s="301"/>
      <c r="BF50" s="300"/>
      <c r="BG50" s="299"/>
      <c r="BH50" s="301"/>
      <c r="BI50" s="293">
        <v>452022</v>
      </c>
      <c r="BJ50" s="294"/>
      <c r="BK50" s="295"/>
      <c r="BL50" s="296" t="s">
        <v>1384</v>
      </c>
      <c r="BM50" s="297"/>
      <c r="BN50" s="297"/>
      <c r="BO50" s="297"/>
      <c r="BP50" s="297"/>
      <c r="BQ50" s="297"/>
      <c r="BR50" s="297"/>
      <c r="BS50" s="297"/>
      <c r="BT50" s="297"/>
      <c r="BU50" s="297"/>
      <c r="BV50" s="321"/>
      <c r="BW50" s="298">
        <v>550</v>
      </c>
      <c r="BX50" s="299"/>
      <c r="BY50" s="299"/>
      <c r="BZ50" s="300"/>
      <c r="CA50" s="299"/>
      <c r="CB50" s="301"/>
      <c r="CC50" s="376" t="s">
        <v>1380</v>
      </c>
      <c r="CD50" s="377"/>
      <c r="CE50" s="377"/>
      <c r="CF50" s="377"/>
      <c r="CG50" s="377"/>
      <c r="CH50" s="377"/>
      <c r="CI50" s="377"/>
      <c r="CJ50" s="377"/>
      <c r="CK50" s="377"/>
      <c r="CL50" s="377"/>
      <c r="CM50" s="377"/>
      <c r="CN50" s="377"/>
      <c r="CO50" s="377"/>
      <c r="CP50" s="378"/>
      <c r="CQ50" s="356">
        <f>SUM(CQ42:CQ49)</f>
        <v>3321</v>
      </c>
      <c r="CR50" s="357"/>
      <c r="CS50" s="358"/>
      <c r="CT50" s="359" t="str">
        <f>IF(COUNTA(CT42:CT49)=0,"",SUMIF(CT42:CT49,"●",CQ42:CQ49)+SUM(CT42:CT49))</f>
        <v/>
      </c>
      <c r="CU50" s="357"/>
      <c r="CV50" s="358"/>
    </row>
    <row r="51" spans="1:100" ht="12.75" customHeight="1" x14ac:dyDescent="0.2">
      <c r="A51" s="293">
        <v>451034</v>
      </c>
      <c r="B51" s="294"/>
      <c r="C51" s="295"/>
      <c r="D51" s="296" t="s">
        <v>1381</v>
      </c>
      <c r="E51" s="297"/>
      <c r="F51" s="297"/>
      <c r="G51" s="297"/>
      <c r="H51" s="297"/>
      <c r="I51" s="297"/>
      <c r="J51" s="297"/>
      <c r="K51" s="297"/>
      <c r="L51" s="297"/>
      <c r="M51" s="297"/>
      <c r="N51" s="321"/>
      <c r="O51" s="298">
        <v>300</v>
      </c>
      <c r="P51" s="299"/>
      <c r="Q51" s="299"/>
      <c r="R51" s="300"/>
      <c r="S51" s="299"/>
      <c r="T51" s="301"/>
      <c r="U51" s="376" t="s">
        <v>1387</v>
      </c>
      <c r="V51" s="377"/>
      <c r="W51" s="377"/>
      <c r="X51" s="377"/>
      <c r="Y51" s="377"/>
      <c r="Z51" s="377"/>
      <c r="AA51" s="377"/>
      <c r="AB51" s="377"/>
      <c r="AC51" s="377"/>
      <c r="AD51" s="377"/>
      <c r="AE51" s="377"/>
      <c r="AF51" s="377"/>
      <c r="AG51" s="377"/>
      <c r="AH51" s="378"/>
      <c r="AI51" s="356">
        <f>SUM(AI44:AI50)</f>
        <v>2305</v>
      </c>
      <c r="AJ51" s="357"/>
      <c r="AK51" s="358"/>
      <c r="AL51" s="359" t="str">
        <f>IF(COUNTA(AL44:AL50)=0,"",SUMIF(AL44:AL50,"●",AI44:AI50)+SUM(AL44:AL50))</f>
        <v/>
      </c>
      <c r="AM51" s="357"/>
      <c r="AN51" s="358"/>
      <c r="AO51" s="420">
        <v>451093</v>
      </c>
      <c r="AP51" s="294"/>
      <c r="AQ51" s="295"/>
      <c r="AR51" s="674" t="s">
        <v>1388</v>
      </c>
      <c r="AS51" s="675"/>
      <c r="AT51" s="675"/>
      <c r="AU51" s="675"/>
      <c r="AV51" s="675"/>
      <c r="AW51" s="675"/>
      <c r="AX51" s="675"/>
      <c r="AY51" s="675"/>
      <c r="AZ51" s="675"/>
      <c r="BA51" s="675"/>
      <c r="BB51" s="676"/>
      <c r="BC51" s="298">
        <v>200</v>
      </c>
      <c r="BD51" s="299"/>
      <c r="BE51" s="301"/>
      <c r="BF51" s="300"/>
      <c r="BG51" s="299"/>
      <c r="BH51" s="301"/>
      <c r="BI51" s="293">
        <v>452023</v>
      </c>
      <c r="BJ51" s="294"/>
      <c r="BK51" s="295"/>
      <c r="BL51" s="296" t="s">
        <v>1389</v>
      </c>
      <c r="BM51" s="297"/>
      <c r="BN51" s="297"/>
      <c r="BO51" s="297"/>
      <c r="BP51" s="297"/>
      <c r="BQ51" s="297"/>
      <c r="BR51" s="297"/>
      <c r="BS51" s="297"/>
      <c r="BT51" s="297"/>
      <c r="BU51" s="297"/>
      <c r="BV51" s="321"/>
      <c r="BW51" s="298">
        <v>650</v>
      </c>
      <c r="BX51" s="299"/>
      <c r="BY51" s="299"/>
      <c r="BZ51" s="300"/>
      <c r="CA51" s="299"/>
      <c r="CB51" s="301"/>
      <c r="CC51" s="293">
        <v>452102</v>
      </c>
      <c r="CD51" s="294"/>
      <c r="CE51" s="295"/>
      <c r="CF51" s="296" t="s">
        <v>1385</v>
      </c>
      <c r="CG51" s="297"/>
      <c r="CH51" s="297"/>
      <c r="CI51" s="297"/>
      <c r="CJ51" s="297"/>
      <c r="CK51" s="297"/>
      <c r="CL51" s="297"/>
      <c r="CM51" s="297"/>
      <c r="CN51" s="297"/>
      <c r="CO51" s="297"/>
      <c r="CP51" s="321"/>
      <c r="CQ51" s="298">
        <v>460</v>
      </c>
      <c r="CR51" s="299"/>
      <c r="CS51" s="299"/>
      <c r="CT51" s="300"/>
      <c r="CU51" s="299"/>
      <c r="CV51" s="301"/>
    </row>
    <row r="52" spans="1:100" ht="12.75" customHeight="1" x14ac:dyDescent="0.2">
      <c r="A52" s="293">
        <v>451035</v>
      </c>
      <c r="B52" s="294"/>
      <c r="C52" s="295"/>
      <c r="D52" s="296" t="s">
        <v>1386</v>
      </c>
      <c r="E52" s="297"/>
      <c r="F52" s="297"/>
      <c r="G52" s="297"/>
      <c r="H52" s="297"/>
      <c r="I52" s="297"/>
      <c r="J52" s="297"/>
      <c r="K52" s="297"/>
      <c r="L52" s="297"/>
      <c r="M52" s="297"/>
      <c r="N52" s="321"/>
      <c r="O52" s="298">
        <v>800</v>
      </c>
      <c r="P52" s="299"/>
      <c r="Q52" s="299"/>
      <c r="R52" s="300"/>
      <c r="S52" s="299"/>
      <c r="T52" s="301"/>
      <c r="U52" s="293">
        <v>451062</v>
      </c>
      <c r="V52" s="294"/>
      <c r="W52" s="295"/>
      <c r="X52" s="296" t="s">
        <v>1392</v>
      </c>
      <c r="Y52" s="297"/>
      <c r="Z52" s="297"/>
      <c r="AA52" s="297"/>
      <c r="AB52" s="297"/>
      <c r="AC52" s="297"/>
      <c r="AD52" s="297"/>
      <c r="AE52" s="297"/>
      <c r="AF52" s="297"/>
      <c r="AG52" s="297"/>
      <c r="AH52" s="321"/>
      <c r="AI52" s="298">
        <v>1050</v>
      </c>
      <c r="AJ52" s="299"/>
      <c r="AK52" s="299"/>
      <c r="AL52" s="300"/>
      <c r="AM52" s="299"/>
      <c r="AN52" s="301"/>
      <c r="AO52" s="420">
        <v>451094</v>
      </c>
      <c r="AP52" s="294"/>
      <c r="AQ52" s="295"/>
      <c r="AR52" s="674" t="s">
        <v>1393</v>
      </c>
      <c r="AS52" s="675"/>
      <c r="AT52" s="675"/>
      <c r="AU52" s="675"/>
      <c r="AV52" s="675"/>
      <c r="AW52" s="675"/>
      <c r="AX52" s="675"/>
      <c r="AY52" s="675"/>
      <c r="AZ52" s="675"/>
      <c r="BA52" s="675"/>
      <c r="BB52" s="676"/>
      <c r="BC52" s="298">
        <v>300</v>
      </c>
      <c r="BD52" s="299"/>
      <c r="BE52" s="301"/>
      <c r="BF52" s="300"/>
      <c r="BG52" s="299"/>
      <c r="BH52" s="301"/>
      <c r="BI52" s="293">
        <v>452024</v>
      </c>
      <c r="BJ52" s="294"/>
      <c r="BK52" s="295"/>
      <c r="BL52" s="296" t="s">
        <v>1394</v>
      </c>
      <c r="BM52" s="297"/>
      <c r="BN52" s="297"/>
      <c r="BO52" s="297"/>
      <c r="BP52" s="297"/>
      <c r="BQ52" s="297"/>
      <c r="BR52" s="297"/>
      <c r="BS52" s="297"/>
      <c r="BT52" s="297"/>
      <c r="BU52" s="297"/>
      <c r="BV52" s="321"/>
      <c r="BW52" s="298">
        <v>515</v>
      </c>
      <c r="BX52" s="299"/>
      <c r="BY52" s="299"/>
      <c r="BZ52" s="300"/>
      <c r="CA52" s="299"/>
      <c r="CB52" s="301"/>
      <c r="CC52" s="293">
        <v>452103</v>
      </c>
      <c r="CD52" s="294"/>
      <c r="CE52" s="295"/>
      <c r="CF52" s="296" t="s">
        <v>1390</v>
      </c>
      <c r="CG52" s="297"/>
      <c r="CH52" s="297"/>
      <c r="CI52" s="297"/>
      <c r="CJ52" s="297"/>
      <c r="CK52" s="297"/>
      <c r="CL52" s="297"/>
      <c r="CM52" s="297"/>
      <c r="CN52" s="297"/>
      <c r="CO52" s="297"/>
      <c r="CP52" s="321"/>
      <c r="CQ52" s="384">
        <v>400</v>
      </c>
      <c r="CR52" s="385"/>
      <c r="CS52" s="385"/>
      <c r="CT52" s="300"/>
      <c r="CU52" s="299"/>
      <c r="CV52" s="301"/>
    </row>
    <row r="53" spans="1:100" ht="12.75" customHeight="1" x14ac:dyDescent="0.2">
      <c r="A53" s="293">
        <v>451036</v>
      </c>
      <c r="B53" s="294"/>
      <c r="C53" s="295"/>
      <c r="D53" s="296" t="s">
        <v>1391</v>
      </c>
      <c r="E53" s="297"/>
      <c r="F53" s="297"/>
      <c r="G53" s="297"/>
      <c r="H53" s="297"/>
      <c r="I53" s="297"/>
      <c r="J53" s="297"/>
      <c r="K53" s="297"/>
      <c r="L53" s="297"/>
      <c r="M53" s="297"/>
      <c r="N53" s="321"/>
      <c r="O53" s="298">
        <v>670</v>
      </c>
      <c r="P53" s="299"/>
      <c r="Q53" s="299"/>
      <c r="R53" s="300"/>
      <c r="S53" s="299"/>
      <c r="T53" s="301"/>
      <c r="U53" s="293">
        <v>451063</v>
      </c>
      <c r="V53" s="294"/>
      <c r="W53" s="295"/>
      <c r="X53" s="296" t="s">
        <v>1397</v>
      </c>
      <c r="Y53" s="297"/>
      <c r="Z53" s="297"/>
      <c r="AA53" s="297"/>
      <c r="AB53" s="297"/>
      <c r="AC53" s="297"/>
      <c r="AD53" s="297"/>
      <c r="AE53" s="297"/>
      <c r="AF53" s="297"/>
      <c r="AG53" s="297"/>
      <c r="AH53" s="321"/>
      <c r="AI53" s="298">
        <v>600</v>
      </c>
      <c r="AJ53" s="299"/>
      <c r="AK53" s="299"/>
      <c r="AL53" s="300"/>
      <c r="AM53" s="299"/>
      <c r="AN53" s="301"/>
      <c r="AO53" s="420">
        <v>451095</v>
      </c>
      <c r="AP53" s="294"/>
      <c r="AQ53" s="295"/>
      <c r="AR53" s="674" t="s">
        <v>1398</v>
      </c>
      <c r="AS53" s="675"/>
      <c r="AT53" s="675"/>
      <c r="AU53" s="675"/>
      <c r="AV53" s="675"/>
      <c r="AW53" s="675"/>
      <c r="AX53" s="675"/>
      <c r="AY53" s="675"/>
      <c r="AZ53" s="675"/>
      <c r="BA53" s="675"/>
      <c r="BB53" s="676"/>
      <c r="BC53" s="298">
        <v>200</v>
      </c>
      <c r="BD53" s="299"/>
      <c r="BE53" s="301"/>
      <c r="BF53" s="300"/>
      <c r="BG53" s="299"/>
      <c r="BH53" s="301"/>
      <c r="BI53" s="293">
        <v>452025</v>
      </c>
      <c r="BJ53" s="294"/>
      <c r="BK53" s="295"/>
      <c r="BL53" s="296" t="s">
        <v>1399</v>
      </c>
      <c r="BM53" s="297"/>
      <c r="BN53" s="297"/>
      <c r="BO53" s="297"/>
      <c r="BP53" s="297"/>
      <c r="BQ53" s="297"/>
      <c r="BR53" s="297"/>
      <c r="BS53" s="297"/>
      <c r="BT53" s="297"/>
      <c r="BU53" s="297"/>
      <c r="BV53" s="321"/>
      <c r="BW53" s="298">
        <v>500</v>
      </c>
      <c r="BX53" s="299"/>
      <c r="BY53" s="299"/>
      <c r="BZ53" s="300"/>
      <c r="CA53" s="299"/>
      <c r="CB53" s="301"/>
      <c r="CC53" s="293">
        <v>452109</v>
      </c>
      <c r="CD53" s="294"/>
      <c r="CE53" s="295"/>
      <c r="CF53" s="296" t="s">
        <v>1395</v>
      </c>
      <c r="CG53" s="297"/>
      <c r="CH53" s="297"/>
      <c r="CI53" s="297"/>
      <c r="CJ53" s="297"/>
      <c r="CK53" s="297"/>
      <c r="CL53" s="297"/>
      <c r="CM53" s="297"/>
      <c r="CN53" s="297"/>
      <c r="CO53" s="297"/>
      <c r="CP53" s="321"/>
      <c r="CQ53" s="298">
        <v>320</v>
      </c>
      <c r="CR53" s="299"/>
      <c r="CS53" s="299"/>
      <c r="CT53" s="300"/>
      <c r="CU53" s="299"/>
      <c r="CV53" s="301"/>
    </row>
    <row r="54" spans="1:100" ht="12.75" customHeight="1" x14ac:dyDescent="0.2">
      <c r="A54" s="293">
        <v>451037</v>
      </c>
      <c r="B54" s="294"/>
      <c r="C54" s="295"/>
      <c r="D54" s="296" t="s">
        <v>1396</v>
      </c>
      <c r="E54" s="297"/>
      <c r="F54" s="297"/>
      <c r="G54" s="297"/>
      <c r="H54" s="297"/>
      <c r="I54" s="297"/>
      <c r="J54" s="297"/>
      <c r="K54" s="297"/>
      <c r="L54" s="297"/>
      <c r="M54" s="297"/>
      <c r="N54" s="321"/>
      <c r="O54" s="298">
        <v>500</v>
      </c>
      <c r="P54" s="299"/>
      <c r="Q54" s="299"/>
      <c r="R54" s="300"/>
      <c r="S54" s="299"/>
      <c r="T54" s="301"/>
      <c r="U54" s="293">
        <v>451128</v>
      </c>
      <c r="V54" s="294"/>
      <c r="W54" s="295"/>
      <c r="X54" s="296" t="s">
        <v>1402</v>
      </c>
      <c r="Y54" s="297"/>
      <c r="Z54" s="297"/>
      <c r="AA54" s="297"/>
      <c r="AB54" s="297"/>
      <c r="AC54" s="297"/>
      <c r="AD54" s="297"/>
      <c r="AE54" s="297"/>
      <c r="AF54" s="297"/>
      <c r="AG54" s="297"/>
      <c r="AH54" s="321"/>
      <c r="AI54" s="298">
        <v>450</v>
      </c>
      <c r="AJ54" s="299"/>
      <c r="AK54" s="299"/>
      <c r="AL54" s="300"/>
      <c r="AM54" s="299"/>
      <c r="AN54" s="301"/>
      <c r="AO54" s="420">
        <v>451096</v>
      </c>
      <c r="AP54" s="294"/>
      <c r="AQ54" s="295"/>
      <c r="AR54" s="674" t="s">
        <v>1403</v>
      </c>
      <c r="AS54" s="675"/>
      <c r="AT54" s="675"/>
      <c r="AU54" s="675"/>
      <c r="AV54" s="675"/>
      <c r="AW54" s="675"/>
      <c r="AX54" s="675"/>
      <c r="AY54" s="675"/>
      <c r="AZ54" s="675"/>
      <c r="BA54" s="675"/>
      <c r="BB54" s="676"/>
      <c r="BC54" s="298">
        <v>600</v>
      </c>
      <c r="BD54" s="299"/>
      <c r="BE54" s="301"/>
      <c r="BF54" s="300"/>
      <c r="BG54" s="299"/>
      <c r="BH54" s="301"/>
      <c r="BI54" s="376" t="s">
        <v>1404</v>
      </c>
      <c r="BJ54" s="377"/>
      <c r="BK54" s="377"/>
      <c r="BL54" s="377"/>
      <c r="BM54" s="377"/>
      <c r="BN54" s="377"/>
      <c r="BO54" s="377"/>
      <c r="BP54" s="377"/>
      <c r="BQ54" s="377"/>
      <c r="BR54" s="377"/>
      <c r="BS54" s="377"/>
      <c r="BT54" s="377"/>
      <c r="BU54" s="377"/>
      <c r="BV54" s="378"/>
      <c r="BW54" s="356">
        <f>SUM(BW48:BW53)</f>
        <v>3315</v>
      </c>
      <c r="BX54" s="357"/>
      <c r="BY54" s="358"/>
      <c r="BZ54" s="359" t="str">
        <f>IF(COUNTA(BZ48:BZ53)=0,"",SUMIF(BZ48:BZ53,"●",BW48:BW53)+SUM(BZ48:BZ53))</f>
        <v/>
      </c>
      <c r="CA54" s="357"/>
      <c r="CB54" s="358"/>
      <c r="CC54" s="293">
        <v>452110</v>
      </c>
      <c r="CD54" s="294"/>
      <c r="CE54" s="295"/>
      <c r="CF54" s="296" t="s">
        <v>1400</v>
      </c>
      <c r="CG54" s="297"/>
      <c r="CH54" s="297"/>
      <c r="CI54" s="297"/>
      <c r="CJ54" s="297"/>
      <c r="CK54" s="297"/>
      <c r="CL54" s="297"/>
      <c r="CM54" s="297"/>
      <c r="CN54" s="297"/>
      <c r="CO54" s="297"/>
      <c r="CP54" s="321"/>
      <c r="CQ54" s="298">
        <v>650</v>
      </c>
      <c r="CR54" s="299"/>
      <c r="CS54" s="299"/>
      <c r="CT54" s="300"/>
      <c r="CU54" s="299"/>
      <c r="CV54" s="301"/>
    </row>
    <row r="55" spans="1:100" ht="12.75" customHeight="1" x14ac:dyDescent="0.2">
      <c r="A55" s="388" t="s">
        <v>1401</v>
      </c>
      <c r="B55" s="389"/>
      <c r="C55" s="389"/>
      <c r="D55" s="389"/>
      <c r="E55" s="389"/>
      <c r="F55" s="389"/>
      <c r="G55" s="389"/>
      <c r="H55" s="389"/>
      <c r="I55" s="389"/>
      <c r="J55" s="389"/>
      <c r="K55" s="389"/>
      <c r="L55" s="389"/>
      <c r="M55" s="389"/>
      <c r="N55" s="390"/>
      <c r="O55" s="391">
        <f>SUM(O44:O54)</f>
        <v>4500</v>
      </c>
      <c r="P55" s="392"/>
      <c r="Q55" s="393"/>
      <c r="R55" s="394" t="str">
        <f>IF(COUNTA(R44:R54)=0,"",SUMIF(R44:R54,"●",O44:O54)+SUM(R44:R54))</f>
        <v/>
      </c>
      <c r="S55" s="392"/>
      <c r="T55" s="393"/>
      <c r="U55" s="293">
        <v>451131</v>
      </c>
      <c r="V55" s="294"/>
      <c r="W55" s="295"/>
      <c r="X55" s="296" t="s">
        <v>1407</v>
      </c>
      <c r="Y55" s="297"/>
      <c r="Z55" s="297"/>
      <c r="AA55" s="297"/>
      <c r="AB55" s="297"/>
      <c r="AC55" s="297"/>
      <c r="AD55" s="297"/>
      <c r="AE55" s="297"/>
      <c r="AF55" s="297"/>
      <c r="AG55" s="297"/>
      <c r="AH55" s="321"/>
      <c r="AI55" s="298">
        <v>300</v>
      </c>
      <c r="AJ55" s="299"/>
      <c r="AK55" s="299"/>
      <c r="AL55" s="300"/>
      <c r="AM55" s="299"/>
      <c r="AN55" s="301"/>
      <c r="AO55" s="420">
        <v>451097</v>
      </c>
      <c r="AP55" s="294"/>
      <c r="AQ55" s="295"/>
      <c r="AR55" s="674" t="s">
        <v>1408</v>
      </c>
      <c r="AS55" s="675"/>
      <c r="AT55" s="675"/>
      <c r="AU55" s="675"/>
      <c r="AV55" s="675"/>
      <c r="AW55" s="675"/>
      <c r="AX55" s="675"/>
      <c r="AY55" s="675"/>
      <c r="AZ55" s="675"/>
      <c r="BA55" s="675"/>
      <c r="BB55" s="676"/>
      <c r="BC55" s="298">
        <v>400</v>
      </c>
      <c r="BD55" s="299"/>
      <c r="BE55" s="301"/>
      <c r="BF55" s="300"/>
      <c r="BG55" s="299"/>
      <c r="BH55" s="301"/>
      <c r="BI55" s="293">
        <v>452026</v>
      </c>
      <c r="BJ55" s="294"/>
      <c r="BK55" s="295"/>
      <c r="BL55" s="296" t="s">
        <v>1409</v>
      </c>
      <c r="BM55" s="297"/>
      <c r="BN55" s="297"/>
      <c r="BO55" s="297"/>
      <c r="BP55" s="297"/>
      <c r="BQ55" s="297"/>
      <c r="BR55" s="297"/>
      <c r="BS55" s="297"/>
      <c r="BT55" s="297"/>
      <c r="BU55" s="297"/>
      <c r="BV55" s="321"/>
      <c r="BW55" s="298">
        <v>400</v>
      </c>
      <c r="BX55" s="299"/>
      <c r="BY55" s="299"/>
      <c r="BZ55" s="300"/>
      <c r="CA55" s="299"/>
      <c r="CB55" s="301"/>
      <c r="CC55" s="293">
        <v>452104</v>
      </c>
      <c r="CD55" s="294"/>
      <c r="CE55" s="295"/>
      <c r="CF55" s="296" t="s">
        <v>1405</v>
      </c>
      <c r="CG55" s="297"/>
      <c r="CH55" s="297"/>
      <c r="CI55" s="297"/>
      <c r="CJ55" s="297"/>
      <c r="CK55" s="297"/>
      <c r="CL55" s="297"/>
      <c r="CM55" s="297"/>
      <c r="CN55" s="297"/>
      <c r="CO55" s="297"/>
      <c r="CP55" s="321"/>
      <c r="CQ55" s="298">
        <v>750</v>
      </c>
      <c r="CR55" s="299"/>
      <c r="CS55" s="299"/>
      <c r="CT55" s="300"/>
      <c r="CU55" s="299"/>
      <c r="CV55" s="301"/>
    </row>
    <row r="56" spans="1:100" ht="12.75" customHeight="1" x14ac:dyDescent="0.2">
      <c r="A56" s="293">
        <v>451114</v>
      </c>
      <c r="B56" s="294"/>
      <c r="C56" s="295"/>
      <c r="D56" s="296" t="s">
        <v>1406</v>
      </c>
      <c r="E56" s="297"/>
      <c r="F56" s="297"/>
      <c r="G56" s="297"/>
      <c r="H56" s="297"/>
      <c r="I56" s="297"/>
      <c r="J56" s="297"/>
      <c r="K56" s="297"/>
      <c r="L56" s="297"/>
      <c r="M56" s="297"/>
      <c r="N56" s="321"/>
      <c r="O56" s="298">
        <v>300</v>
      </c>
      <c r="P56" s="299"/>
      <c r="Q56" s="299"/>
      <c r="R56" s="300"/>
      <c r="S56" s="299"/>
      <c r="T56" s="301"/>
      <c r="U56" s="293">
        <v>451064</v>
      </c>
      <c r="V56" s="294"/>
      <c r="W56" s="295"/>
      <c r="X56" s="296" t="s">
        <v>1412</v>
      </c>
      <c r="Y56" s="297"/>
      <c r="Z56" s="297"/>
      <c r="AA56" s="297"/>
      <c r="AB56" s="297"/>
      <c r="AC56" s="297"/>
      <c r="AD56" s="297"/>
      <c r="AE56" s="297"/>
      <c r="AF56" s="297"/>
      <c r="AG56" s="297"/>
      <c r="AH56" s="321"/>
      <c r="AI56" s="298">
        <v>900</v>
      </c>
      <c r="AJ56" s="299"/>
      <c r="AK56" s="301"/>
      <c r="AL56" s="300"/>
      <c r="AM56" s="299"/>
      <c r="AN56" s="301"/>
      <c r="AO56" s="376" t="s">
        <v>1413</v>
      </c>
      <c r="AP56" s="377"/>
      <c r="AQ56" s="377"/>
      <c r="AR56" s="377"/>
      <c r="AS56" s="377"/>
      <c r="AT56" s="377"/>
      <c r="AU56" s="377"/>
      <c r="AV56" s="377"/>
      <c r="AW56" s="377"/>
      <c r="AX56" s="377"/>
      <c r="AY56" s="377"/>
      <c r="AZ56" s="377"/>
      <c r="BA56" s="377"/>
      <c r="BB56" s="378"/>
      <c r="BC56" s="356">
        <f>SUM(BC47:BC55)</f>
        <v>2900</v>
      </c>
      <c r="BD56" s="357"/>
      <c r="BE56" s="358"/>
      <c r="BF56" s="359" t="str">
        <f>IF(COUNTA(BF47:BF55)=0,"",SUMIF(BF47:BF55,"●",BC47:BC55)+SUM(BF47:BF55))</f>
        <v/>
      </c>
      <c r="BG56" s="357"/>
      <c r="BH56" s="358"/>
      <c r="BI56" s="293">
        <v>452027</v>
      </c>
      <c r="BJ56" s="294"/>
      <c r="BK56" s="295"/>
      <c r="BL56" s="296" t="s">
        <v>1414</v>
      </c>
      <c r="BM56" s="297"/>
      <c r="BN56" s="297"/>
      <c r="BO56" s="297"/>
      <c r="BP56" s="297"/>
      <c r="BQ56" s="297"/>
      <c r="BR56" s="297"/>
      <c r="BS56" s="297"/>
      <c r="BT56" s="297"/>
      <c r="BU56" s="297"/>
      <c r="BV56" s="321"/>
      <c r="BW56" s="298">
        <v>450</v>
      </c>
      <c r="BX56" s="299"/>
      <c r="BY56" s="299"/>
      <c r="BZ56" s="300"/>
      <c r="CA56" s="299"/>
      <c r="CB56" s="301"/>
      <c r="CC56" s="293">
        <v>452105</v>
      </c>
      <c r="CD56" s="294"/>
      <c r="CE56" s="295"/>
      <c r="CF56" s="296" t="s">
        <v>1410</v>
      </c>
      <c r="CG56" s="297"/>
      <c r="CH56" s="297"/>
      <c r="CI56" s="297"/>
      <c r="CJ56" s="297"/>
      <c r="CK56" s="297"/>
      <c r="CL56" s="297"/>
      <c r="CM56" s="297"/>
      <c r="CN56" s="297"/>
      <c r="CO56" s="297"/>
      <c r="CP56" s="321"/>
      <c r="CQ56" s="298">
        <v>500</v>
      </c>
      <c r="CR56" s="299"/>
      <c r="CS56" s="299"/>
      <c r="CT56" s="300"/>
      <c r="CU56" s="299"/>
      <c r="CV56" s="301"/>
    </row>
    <row r="57" spans="1:100" ht="12.75" customHeight="1" x14ac:dyDescent="0.2">
      <c r="A57" s="293">
        <v>451115</v>
      </c>
      <c r="B57" s="294"/>
      <c r="C57" s="295"/>
      <c r="D57" s="296" t="s">
        <v>1411</v>
      </c>
      <c r="E57" s="297"/>
      <c r="F57" s="297"/>
      <c r="G57" s="297"/>
      <c r="H57" s="297"/>
      <c r="I57" s="297"/>
      <c r="J57" s="297"/>
      <c r="K57" s="297"/>
      <c r="L57" s="297"/>
      <c r="M57" s="297"/>
      <c r="N57" s="321"/>
      <c r="O57" s="298">
        <v>90</v>
      </c>
      <c r="P57" s="299"/>
      <c r="Q57" s="299"/>
      <c r="R57" s="300"/>
      <c r="S57" s="299"/>
      <c r="T57" s="301"/>
      <c r="U57" s="293">
        <v>451065</v>
      </c>
      <c r="V57" s="294"/>
      <c r="W57" s="295"/>
      <c r="X57" s="296" t="s">
        <v>1417</v>
      </c>
      <c r="Y57" s="297"/>
      <c r="Z57" s="297"/>
      <c r="AA57" s="297"/>
      <c r="AB57" s="297"/>
      <c r="AC57" s="297"/>
      <c r="AD57" s="297"/>
      <c r="AE57" s="297"/>
      <c r="AF57" s="297"/>
      <c r="AG57" s="297"/>
      <c r="AH57" s="321"/>
      <c r="AI57" s="298">
        <v>300</v>
      </c>
      <c r="AJ57" s="299"/>
      <c r="AK57" s="301"/>
      <c r="AL57" s="300"/>
      <c r="AM57" s="299"/>
      <c r="AN57" s="301"/>
      <c r="AO57" s="420">
        <v>451098</v>
      </c>
      <c r="AP57" s="294"/>
      <c r="AQ57" s="295"/>
      <c r="AR57" s="674" t="s">
        <v>1418</v>
      </c>
      <c r="AS57" s="675"/>
      <c r="AT57" s="675"/>
      <c r="AU57" s="675"/>
      <c r="AV57" s="675"/>
      <c r="AW57" s="675"/>
      <c r="AX57" s="675"/>
      <c r="AY57" s="675"/>
      <c r="AZ57" s="675"/>
      <c r="BA57" s="675"/>
      <c r="BB57" s="676"/>
      <c r="BC57" s="298">
        <v>1000</v>
      </c>
      <c r="BD57" s="299"/>
      <c r="BE57" s="301"/>
      <c r="BF57" s="300"/>
      <c r="BG57" s="299"/>
      <c r="BH57" s="301"/>
      <c r="BI57" s="293">
        <v>452028</v>
      </c>
      <c r="BJ57" s="294"/>
      <c r="BK57" s="295"/>
      <c r="BL57" s="296" t="s">
        <v>1419</v>
      </c>
      <c r="BM57" s="297"/>
      <c r="BN57" s="297"/>
      <c r="BO57" s="297"/>
      <c r="BP57" s="297"/>
      <c r="BQ57" s="297"/>
      <c r="BR57" s="297"/>
      <c r="BS57" s="297"/>
      <c r="BT57" s="297"/>
      <c r="BU57" s="297"/>
      <c r="BV57" s="321"/>
      <c r="BW57" s="298">
        <v>950</v>
      </c>
      <c r="BX57" s="299"/>
      <c r="BY57" s="299"/>
      <c r="BZ57" s="300"/>
      <c r="CA57" s="299"/>
      <c r="CB57" s="301"/>
      <c r="CC57" s="293">
        <v>452138</v>
      </c>
      <c r="CD57" s="294"/>
      <c r="CE57" s="295"/>
      <c r="CF57" s="296" t="s">
        <v>1415</v>
      </c>
      <c r="CG57" s="297"/>
      <c r="CH57" s="297"/>
      <c r="CI57" s="297"/>
      <c r="CJ57" s="297"/>
      <c r="CK57" s="297"/>
      <c r="CL57" s="297"/>
      <c r="CM57" s="297"/>
      <c r="CN57" s="297"/>
      <c r="CO57" s="297"/>
      <c r="CP57" s="321"/>
      <c r="CQ57" s="298">
        <v>300</v>
      </c>
      <c r="CR57" s="299"/>
      <c r="CS57" s="299"/>
      <c r="CT57" s="300"/>
      <c r="CU57" s="299"/>
      <c r="CV57" s="301"/>
    </row>
    <row r="58" spans="1:100" ht="12.75" customHeight="1" x14ac:dyDescent="0.2">
      <c r="A58" s="293">
        <v>451116</v>
      </c>
      <c r="B58" s="294"/>
      <c r="C58" s="295"/>
      <c r="D58" s="296" t="s">
        <v>1416</v>
      </c>
      <c r="E58" s="297"/>
      <c r="F58" s="297"/>
      <c r="G58" s="297"/>
      <c r="H58" s="297"/>
      <c r="I58" s="297"/>
      <c r="J58" s="297"/>
      <c r="K58" s="297"/>
      <c r="L58" s="297"/>
      <c r="M58" s="297"/>
      <c r="N58" s="321"/>
      <c r="O58" s="298">
        <v>150</v>
      </c>
      <c r="P58" s="299"/>
      <c r="Q58" s="299"/>
      <c r="R58" s="300"/>
      <c r="S58" s="299"/>
      <c r="T58" s="301"/>
      <c r="U58" s="293">
        <v>451066</v>
      </c>
      <c r="V58" s="294"/>
      <c r="W58" s="295"/>
      <c r="X58" s="296" t="s">
        <v>1422</v>
      </c>
      <c r="Y58" s="297"/>
      <c r="Z58" s="297"/>
      <c r="AA58" s="297"/>
      <c r="AB58" s="297"/>
      <c r="AC58" s="297"/>
      <c r="AD58" s="297"/>
      <c r="AE58" s="297"/>
      <c r="AF58" s="297"/>
      <c r="AG58" s="297"/>
      <c r="AH58" s="321"/>
      <c r="AI58" s="298">
        <v>600</v>
      </c>
      <c r="AJ58" s="299"/>
      <c r="AK58" s="301"/>
      <c r="AL58" s="300"/>
      <c r="AM58" s="299"/>
      <c r="AN58" s="301"/>
      <c r="AO58" s="420">
        <v>451099</v>
      </c>
      <c r="AP58" s="294"/>
      <c r="AQ58" s="295"/>
      <c r="AR58" s="674" t="s">
        <v>1423</v>
      </c>
      <c r="AS58" s="675"/>
      <c r="AT58" s="675"/>
      <c r="AU58" s="675"/>
      <c r="AV58" s="675"/>
      <c r="AW58" s="675"/>
      <c r="AX58" s="675"/>
      <c r="AY58" s="675"/>
      <c r="AZ58" s="675"/>
      <c r="BA58" s="675"/>
      <c r="BB58" s="676"/>
      <c r="BC58" s="298">
        <v>700</v>
      </c>
      <c r="BD58" s="299"/>
      <c r="BE58" s="301"/>
      <c r="BF58" s="300"/>
      <c r="BG58" s="299"/>
      <c r="BH58" s="301"/>
      <c r="BI58" s="376" t="s">
        <v>1424</v>
      </c>
      <c r="BJ58" s="377"/>
      <c r="BK58" s="377"/>
      <c r="BL58" s="377"/>
      <c r="BM58" s="377"/>
      <c r="BN58" s="377"/>
      <c r="BO58" s="377"/>
      <c r="BP58" s="377"/>
      <c r="BQ58" s="377"/>
      <c r="BR58" s="377"/>
      <c r="BS58" s="377"/>
      <c r="BT58" s="377"/>
      <c r="BU58" s="377"/>
      <c r="BV58" s="378"/>
      <c r="BW58" s="356">
        <f>SUM(BW55:BW57)</f>
        <v>1800</v>
      </c>
      <c r="BX58" s="357"/>
      <c r="BY58" s="358"/>
      <c r="BZ58" s="359" t="str">
        <f>IF(COUNTA(BZ55:BZ57)=0,"",SUMIF(BZ55:BZ57,"●",BW55:BW57)+SUM(BZ55:BZ57))</f>
        <v/>
      </c>
      <c r="CA58" s="357"/>
      <c r="CB58" s="358"/>
      <c r="CC58" s="376" t="s">
        <v>1420</v>
      </c>
      <c r="CD58" s="377"/>
      <c r="CE58" s="377"/>
      <c r="CF58" s="377"/>
      <c r="CG58" s="377"/>
      <c r="CH58" s="377"/>
      <c r="CI58" s="377"/>
      <c r="CJ58" s="377"/>
      <c r="CK58" s="377"/>
      <c r="CL58" s="377"/>
      <c r="CM58" s="377"/>
      <c r="CN58" s="377"/>
      <c r="CO58" s="377"/>
      <c r="CP58" s="378"/>
      <c r="CQ58" s="356">
        <f>SUM(CQ51:CQ57)</f>
        <v>3380</v>
      </c>
      <c r="CR58" s="357"/>
      <c r="CS58" s="358"/>
      <c r="CT58" s="359" t="str">
        <f>IF(COUNTA(CT51:CT57)=0,"",SUMIF(CT51:CT57,"●",CQ51:CQ57)+SUM(CT51:CT57))</f>
        <v/>
      </c>
      <c r="CU58" s="357"/>
      <c r="CV58" s="358"/>
    </row>
    <row r="59" spans="1:100" ht="12.75" customHeight="1" x14ac:dyDescent="0.2">
      <c r="A59" s="293">
        <v>451135</v>
      </c>
      <c r="B59" s="294"/>
      <c r="C59" s="295"/>
      <c r="D59" s="296" t="s">
        <v>1421</v>
      </c>
      <c r="E59" s="297"/>
      <c r="F59" s="297"/>
      <c r="G59" s="297"/>
      <c r="H59" s="297"/>
      <c r="I59" s="297"/>
      <c r="J59" s="297"/>
      <c r="K59" s="297"/>
      <c r="L59" s="297"/>
      <c r="M59" s="297"/>
      <c r="N59" s="321"/>
      <c r="O59" s="298">
        <v>250</v>
      </c>
      <c r="P59" s="299"/>
      <c r="Q59" s="299"/>
      <c r="R59" s="300"/>
      <c r="S59" s="299"/>
      <c r="T59" s="301"/>
      <c r="U59" s="293">
        <v>451067</v>
      </c>
      <c r="V59" s="294"/>
      <c r="W59" s="295"/>
      <c r="X59" s="296" t="s">
        <v>1427</v>
      </c>
      <c r="Y59" s="297"/>
      <c r="Z59" s="297"/>
      <c r="AA59" s="297"/>
      <c r="AB59" s="297"/>
      <c r="AC59" s="297"/>
      <c r="AD59" s="297"/>
      <c r="AE59" s="297"/>
      <c r="AF59" s="297"/>
      <c r="AG59" s="297"/>
      <c r="AH59" s="321"/>
      <c r="AI59" s="298">
        <v>700</v>
      </c>
      <c r="AJ59" s="299"/>
      <c r="AK59" s="301"/>
      <c r="AL59" s="300"/>
      <c r="AM59" s="299"/>
      <c r="AN59" s="301"/>
      <c r="AO59" s="420">
        <v>451109</v>
      </c>
      <c r="AP59" s="294"/>
      <c r="AQ59" s="295"/>
      <c r="AR59" s="674" t="s">
        <v>1428</v>
      </c>
      <c r="AS59" s="675"/>
      <c r="AT59" s="675"/>
      <c r="AU59" s="675"/>
      <c r="AV59" s="675"/>
      <c r="AW59" s="675"/>
      <c r="AX59" s="675"/>
      <c r="AY59" s="675"/>
      <c r="AZ59" s="675"/>
      <c r="BA59" s="675"/>
      <c r="BB59" s="676"/>
      <c r="BC59" s="298">
        <v>300</v>
      </c>
      <c r="BD59" s="299"/>
      <c r="BE59" s="301"/>
      <c r="BF59" s="300"/>
      <c r="BG59" s="299"/>
      <c r="BH59" s="301"/>
      <c r="BI59" s="293">
        <v>452029</v>
      </c>
      <c r="BJ59" s="294"/>
      <c r="BK59" s="295"/>
      <c r="BL59" s="296" t="s">
        <v>1429</v>
      </c>
      <c r="BM59" s="297"/>
      <c r="BN59" s="297"/>
      <c r="BO59" s="297"/>
      <c r="BP59" s="297"/>
      <c r="BQ59" s="297"/>
      <c r="BR59" s="297"/>
      <c r="BS59" s="297"/>
      <c r="BT59" s="297"/>
      <c r="BU59" s="297"/>
      <c r="BV59" s="321"/>
      <c r="BW59" s="298">
        <v>650</v>
      </c>
      <c r="BX59" s="299"/>
      <c r="BY59" s="299"/>
      <c r="BZ59" s="300"/>
      <c r="CA59" s="299"/>
      <c r="CB59" s="301"/>
      <c r="CC59" s="293">
        <v>452106</v>
      </c>
      <c r="CD59" s="294"/>
      <c r="CE59" s="295"/>
      <c r="CF59" s="296" t="s">
        <v>1425</v>
      </c>
      <c r="CG59" s="297"/>
      <c r="CH59" s="297"/>
      <c r="CI59" s="297"/>
      <c r="CJ59" s="297"/>
      <c r="CK59" s="297"/>
      <c r="CL59" s="297"/>
      <c r="CM59" s="297"/>
      <c r="CN59" s="297"/>
      <c r="CO59" s="297"/>
      <c r="CP59" s="321"/>
      <c r="CQ59" s="298">
        <v>350</v>
      </c>
      <c r="CR59" s="299"/>
      <c r="CS59" s="299"/>
      <c r="CT59" s="300"/>
      <c r="CU59" s="299"/>
      <c r="CV59" s="301"/>
    </row>
    <row r="60" spans="1:100" ht="12.75" customHeight="1" x14ac:dyDescent="0.2">
      <c r="A60" s="376" t="s">
        <v>1426</v>
      </c>
      <c r="B60" s="377"/>
      <c r="C60" s="377"/>
      <c r="D60" s="377"/>
      <c r="E60" s="377"/>
      <c r="F60" s="377"/>
      <c r="G60" s="377"/>
      <c r="H60" s="377"/>
      <c r="I60" s="377"/>
      <c r="J60" s="377"/>
      <c r="K60" s="377"/>
      <c r="L60" s="377"/>
      <c r="M60" s="377"/>
      <c r="N60" s="378"/>
      <c r="O60" s="356">
        <f>SUM(O56:O59)</f>
        <v>790</v>
      </c>
      <c r="P60" s="357"/>
      <c r="Q60" s="358"/>
      <c r="R60" s="359" t="str">
        <f>IF(COUNTA(R56:R59)=0,"",SUMIF(R56:R59,"●",O56:O59)+SUM(R56:R59))</f>
        <v/>
      </c>
      <c r="S60" s="357"/>
      <c r="T60" s="358"/>
      <c r="U60" s="293">
        <v>451068</v>
      </c>
      <c r="V60" s="294"/>
      <c r="W60" s="295"/>
      <c r="X60" s="296" t="s">
        <v>1432</v>
      </c>
      <c r="Y60" s="297"/>
      <c r="Z60" s="297"/>
      <c r="AA60" s="297"/>
      <c r="AB60" s="297"/>
      <c r="AC60" s="297"/>
      <c r="AD60" s="297"/>
      <c r="AE60" s="297"/>
      <c r="AF60" s="297"/>
      <c r="AG60" s="297"/>
      <c r="AH60" s="321"/>
      <c r="AI60" s="298">
        <v>370</v>
      </c>
      <c r="AJ60" s="299"/>
      <c r="AK60" s="301"/>
      <c r="AL60" s="300"/>
      <c r="AM60" s="299"/>
      <c r="AN60" s="301"/>
      <c r="AO60" s="420">
        <v>451100</v>
      </c>
      <c r="AP60" s="294"/>
      <c r="AQ60" s="295"/>
      <c r="AR60" s="674" t="s">
        <v>1433</v>
      </c>
      <c r="AS60" s="675"/>
      <c r="AT60" s="675"/>
      <c r="AU60" s="675"/>
      <c r="AV60" s="675"/>
      <c r="AW60" s="675"/>
      <c r="AX60" s="675"/>
      <c r="AY60" s="675"/>
      <c r="AZ60" s="675"/>
      <c r="BA60" s="675"/>
      <c r="BB60" s="676"/>
      <c r="BC60" s="298">
        <v>550</v>
      </c>
      <c r="BD60" s="299"/>
      <c r="BE60" s="301"/>
      <c r="BF60" s="300"/>
      <c r="BG60" s="299"/>
      <c r="BH60" s="301"/>
      <c r="BI60" s="293">
        <v>452030</v>
      </c>
      <c r="BJ60" s="294"/>
      <c r="BK60" s="295"/>
      <c r="BL60" s="296" t="s">
        <v>1434</v>
      </c>
      <c r="BM60" s="297"/>
      <c r="BN60" s="297"/>
      <c r="BO60" s="297"/>
      <c r="BP60" s="297"/>
      <c r="BQ60" s="297"/>
      <c r="BR60" s="297"/>
      <c r="BS60" s="297"/>
      <c r="BT60" s="297"/>
      <c r="BU60" s="297"/>
      <c r="BV60" s="321"/>
      <c r="BW60" s="298">
        <v>450</v>
      </c>
      <c r="BX60" s="299"/>
      <c r="BY60" s="299"/>
      <c r="BZ60" s="300"/>
      <c r="CA60" s="299"/>
      <c r="CB60" s="301"/>
      <c r="CC60" s="293">
        <v>452111</v>
      </c>
      <c r="CD60" s="294"/>
      <c r="CE60" s="295"/>
      <c r="CF60" s="296" t="s">
        <v>1430</v>
      </c>
      <c r="CG60" s="297"/>
      <c r="CH60" s="297"/>
      <c r="CI60" s="297"/>
      <c r="CJ60" s="297"/>
      <c r="CK60" s="297"/>
      <c r="CL60" s="297"/>
      <c r="CM60" s="297"/>
      <c r="CN60" s="297"/>
      <c r="CO60" s="297"/>
      <c r="CP60" s="321"/>
      <c r="CQ60" s="298">
        <v>500</v>
      </c>
      <c r="CR60" s="299"/>
      <c r="CS60" s="299"/>
      <c r="CT60" s="300"/>
      <c r="CU60" s="299"/>
      <c r="CV60" s="301"/>
    </row>
    <row r="61" spans="1:100" ht="12.75" customHeight="1" thickBot="1" x14ac:dyDescent="0.25">
      <c r="A61" s="293">
        <v>451118</v>
      </c>
      <c r="B61" s="294"/>
      <c r="C61" s="295"/>
      <c r="D61" s="296" t="s">
        <v>1431</v>
      </c>
      <c r="E61" s="297"/>
      <c r="F61" s="297"/>
      <c r="G61" s="297"/>
      <c r="H61" s="297"/>
      <c r="I61" s="297"/>
      <c r="J61" s="297"/>
      <c r="K61" s="297"/>
      <c r="L61" s="297"/>
      <c r="M61" s="297"/>
      <c r="N61" s="321"/>
      <c r="O61" s="298">
        <v>310</v>
      </c>
      <c r="P61" s="299"/>
      <c r="Q61" s="299"/>
      <c r="R61" s="300"/>
      <c r="S61" s="299"/>
      <c r="T61" s="301"/>
      <c r="U61" s="319" t="s">
        <v>1437</v>
      </c>
      <c r="V61" s="279"/>
      <c r="W61" s="279"/>
      <c r="X61" s="279"/>
      <c r="Y61" s="279"/>
      <c r="Z61" s="279"/>
      <c r="AA61" s="279"/>
      <c r="AB61" s="279"/>
      <c r="AC61" s="279"/>
      <c r="AD61" s="279"/>
      <c r="AE61" s="279"/>
      <c r="AF61" s="279"/>
      <c r="AG61" s="279"/>
      <c r="AH61" s="320"/>
      <c r="AI61" s="280">
        <f>SUM(AI52:AI60)</f>
        <v>5270</v>
      </c>
      <c r="AJ61" s="281"/>
      <c r="AK61" s="282"/>
      <c r="AL61" s="571" t="str">
        <f>IF(COUNTA(AL52:AL60)=0,"",SUMIF(AL52:AL60,"●",AI52:AI60)+SUM(AL52:AL60))</f>
        <v/>
      </c>
      <c r="AM61" s="572"/>
      <c r="AN61" s="573"/>
      <c r="AO61" s="420">
        <v>451101</v>
      </c>
      <c r="AP61" s="294"/>
      <c r="AQ61" s="295"/>
      <c r="AR61" s="674" t="s">
        <v>1438</v>
      </c>
      <c r="AS61" s="675"/>
      <c r="AT61" s="675"/>
      <c r="AU61" s="675"/>
      <c r="AV61" s="675"/>
      <c r="AW61" s="675"/>
      <c r="AX61" s="675"/>
      <c r="AY61" s="675"/>
      <c r="AZ61" s="675"/>
      <c r="BA61" s="675"/>
      <c r="BB61" s="676"/>
      <c r="BC61" s="298">
        <v>450</v>
      </c>
      <c r="BD61" s="299"/>
      <c r="BE61" s="301"/>
      <c r="BF61" s="300"/>
      <c r="BG61" s="299"/>
      <c r="BH61" s="301"/>
      <c r="BI61" s="293">
        <v>452031</v>
      </c>
      <c r="BJ61" s="294"/>
      <c r="BK61" s="295"/>
      <c r="BL61" s="296" t="s">
        <v>1439</v>
      </c>
      <c r="BM61" s="297"/>
      <c r="BN61" s="297"/>
      <c r="BO61" s="297"/>
      <c r="BP61" s="297"/>
      <c r="BQ61" s="297"/>
      <c r="BR61" s="297"/>
      <c r="BS61" s="297"/>
      <c r="BT61" s="297"/>
      <c r="BU61" s="297"/>
      <c r="BV61" s="321"/>
      <c r="BW61" s="298">
        <v>800</v>
      </c>
      <c r="BX61" s="299"/>
      <c r="BY61" s="299"/>
      <c r="BZ61" s="300"/>
      <c r="CA61" s="299"/>
      <c r="CB61" s="301"/>
      <c r="CC61" s="293">
        <v>452112</v>
      </c>
      <c r="CD61" s="294"/>
      <c r="CE61" s="295"/>
      <c r="CF61" s="296" t="s">
        <v>1435</v>
      </c>
      <c r="CG61" s="297"/>
      <c r="CH61" s="297"/>
      <c r="CI61" s="297"/>
      <c r="CJ61" s="297"/>
      <c r="CK61" s="297"/>
      <c r="CL61" s="297"/>
      <c r="CM61" s="297"/>
      <c r="CN61" s="297"/>
      <c r="CO61" s="297"/>
      <c r="CP61" s="321"/>
      <c r="CQ61" s="298">
        <v>300</v>
      </c>
      <c r="CR61" s="299"/>
      <c r="CS61" s="299"/>
      <c r="CT61" s="300"/>
      <c r="CU61" s="299"/>
      <c r="CV61" s="301"/>
    </row>
    <row r="62" spans="1:100" ht="12.75" customHeight="1" x14ac:dyDescent="0.2">
      <c r="A62" s="293">
        <v>451119</v>
      </c>
      <c r="B62" s="294"/>
      <c r="C62" s="295"/>
      <c r="D62" s="296" t="s">
        <v>1436</v>
      </c>
      <c r="E62" s="297"/>
      <c r="F62" s="297"/>
      <c r="G62" s="297"/>
      <c r="H62" s="297"/>
      <c r="I62" s="297"/>
      <c r="J62" s="297"/>
      <c r="K62" s="297"/>
      <c r="L62" s="297"/>
      <c r="M62" s="297"/>
      <c r="N62" s="321"/>
      <c r="O62" s="298">
        <v>250</v>
      </c>
      <c r="P62" s="299"/>
      <c r="Q62" s="299"/>
      <c r="R62" s="300"/>
      <c r="S62" s="299"/>
      <c r="T62" s="301"/>
      <c r="AO62" s="420">
        <v>451113</v>
      </c>
      <c r="AP62" s="294"/>
      <c r="AQ62" s="295"/>
      <c r="AR62" s="674" t="s">
        <v>1442</v>
      </c>
      <c r="AS62" s="675"/>
      <c r="AT62" s="675"/>
      <c r="AU62" s="675"/>
      <c r="AV62" s="675"/>
      <c r="AW62" s="675"/>
      <c r="AX62" s="675"/>
      <c r="AY62" s="675"/>
      <c r="AZ62" s="675"/>
      <c r="BA62" s="675"/>
      <c r="BB62" s="676"/>
      <c r="BC62" s="298">
        <v>250</v>
      </c>
      <c r="BD62" s="299"/>
      <c r="BE62" s="301"/>
      <c r="BF62" s="300"/>
      <c r="BG62" s="299"/>
      <c r="BH62" s="301"/>
      <c r="BI62" s="293">
        <v>452032</v>
      </c>
      <c r="BJ62" s="294"/>
      <c r="BK62" s="295"/>
      <c r="BL62" s="296" t="s">
        <v>1443</v>
      </c>
      <c r="BM62" s="297"/>
      <c r="BN62" s="297"/>
      <c r="BO62" s="297"/>
      <c r="BP62" s="297"/>
      <c r="BQ62" s="297"/>
      <c r="BR62" s="297"/>
      <c r="BS62" s="297"/>
      <c r="BT62" s="297"/>
      <c r="BU62" s="297"/>
      <c r="BV62" s="321"/>
      <c r="BW62" s="298">
        <v>550</v>
      </c>
      <c r="BX62" s="299"/>
      <c r="BY62" s="299"/>
      <c r="BZ62" s="300"/>
      <c r="CA62" s="299"/>
      <c r="CB62" s="301"/>
      <c r="CC62" s="293">
        <v>452127</v>
      </c>
      <c r="CD62" s="294"/>
      <c r="CE62" s="295"/>
      <c r="CF62" s="296" t="s">
        <v>1440</v>
      </c>
      <c r="CG62" s="297"/>
      <c r="CH62" s="297"/>
      <c r="CI62" s="297"/>
      <c r="CJ62" s="297"/>
      <c r="CK62" s="297"/>
      <c r="CL62" s="297"/>
      <c r="CM62" s="297"/>
      <c r="CN62" s="297"/>
      <c r="CO62" s="297"/>
      <c r="CP62" s="321"/>
      <c r="CQ62" s="298">
        <v>420</v>
      </c>
      <c r="CR62" s="299"/>
      <c r="CS62" s="299"/>
      <c r="CT62" s="300"/>
      <c r="CU62" s="299"/>
      <c r="CV62" s="301"/>
    </row>
    <row r="63" spans="1:100" ht="12.75" customHeight="1" thickBot="1" x14ac:dyDescent="0.25">
      <c r="A63" s="293">
        <v>451120</v>
      </c>
      <c r="B63" s="294"/>
      <c r="C63" s="295"/>
      <c r="D63" s="296" t="s">
        <v>1441</v>
      </c>
      <c r="E63" s="297"/>
      <c r="F63" s="297"/>
      <c r="G63" s="297"/>
      <c r="H63" s="297"/>
      <c r="I63" s="297"/>
      <c r="J63" s="297"/>
      <c r="K63" s="297"/>
      <c r="L63" s="297"/>
      <c r="M63" s="297"/>
      <c r="N63" s="321"/>
      <c r="O63" s="298">
        <v>600</v>
      </c>
      <c r="P63" s="299"/>
      <c r="Q63" s="299"/>
      <c r="R63" s="300"/>
      <c r="S63" s="299"/>
      <c r="T63" s="301"/>
      <c r="AO63" s="319" t="s">
        <v>1446</v>
      </c>
      <c r="AP63" s="279"/>
      <c r="AQ63" s="279"/>
      <c r="AR63" s="279"/>
      <c r="AS63" s="279"/>
      <c r="AT63" s="279"/>
      <c r="AU63" s="279"/>
      <c r="AV63" s="279"/>
      <c r="AW63" s="279"/>
      <c r="AX63" s="279"/>
      <c r="AY63" s="279"/>
      <c r="AZ63" s="279"/>
      <c r="BA63" s="279"/>
      <c r="BB63" s="320"/>
      <c r="BC63" s="280">
        <f>SUM(BC57:BC62)</f>
        <v>3250</v>
      </c>
      <c r="BD63" s="281"/>
      <c r="BE63" s="282"/>
      <c r="BF63" s="571" t="str">
        <f>IF(COUNTA(BF57:BF62)=0,"",SUMIF(BF57:BF62,"●",BC57:BC62)+SUM(BF57:BF62))</f>
        <v/>
      </c>
      <c r="BG63" s="572"/>
      <c r="BH63" s="573"/>
      <c r="BI63" s="293">
        <v>452033</v>
      </c>
      <c r="BJ63" s="294"/>
      <c r="BK63" s="295"/>
      <c r="BL63" s="296" t="s">
        <v>1447</v>
      </c>
      <c r="BM63" s="297"/>
      <c r="BN63" s="297"/>
      <c r="BO63" s="297"/>
      <c r="BP63" s="297"/>
      <c r="BQ63" s="297"/>
      <c r="BR63" s="297"/>
      <c r="BS63" s="297"/>
      <c r="BT63" s="297"/>
      <c r="BU63" s="297"/>
      <c r="BV63" s="321"/>
      <c r="BW63" s="298">
        <v>600</v>
      </c>
      <c r="BX63" s="299"/>
      <c r="BY63" s="299"/>
      <c r="BZ63" s="300"/>
      <c r="CA63" s="299"/>
      <c r="CB63" s="301"/>
      <c r="CC63" s="419" t="s">
        <v>1444</v>
      </c>
      <c r="CD63" s="377"/>
      <c r="CE63" s="377"/>
      <c r="CF63" s="377"/>
      <c r="CG63" s="377"/>
      <c r="CH63" s="377"/>
      <c r="CI63" s="377"/>
      <c r="CJ63" s="377"/>
      <c r="CK63" s="377"/>
      <c r="CL63" s="377"/>
      <c r="CM63" s="377"/>
      <c r="CN63" s="377"/>
      <c r="CO63" s="377"/>
      <c r="CP63" s="378"/>
      <c r="CQ63" s="356">
        <f>SUM(CQ59:CQ62)</f>
        <v>1570</v>
      </c>
      <c r="CR63" s="357"/>
      <c r="CS63" s="358"/>
      <c r="CT63" s="359" t="str">
        <f>IF(COUNTA(CT59:CT62)=0,"",SUMIF(CT59:CT62,"●",CQ59:CQ62)+SUM(CT59:CT62))</f>
        <v/>
      </c>
      <c r="CU63" s="357"/>
      <c r="CV63" s="358"/>
    </row>
    <row r="64" spans="1:100" ht="12.75" customHeight="1" x14ac:dyDescent="0.2">
      <c r="A64" s="293">
        <v>451121</v>
      </c>
      <c r="B64" s="294"/>
      <c r="C64" s="295"/>
      <c r="D64" s="296" t="s">
        <v>1445</v>
      </c>
      <c r="E64" s="297"/>
      <c r="F64" s="297"/>
      <c r="G64" s="297"/>
      <c r="H64" s="297"/>
      <c r="I64" s="297"/>
      <c r="J64" s="297"/>
      <c r="K64" s="297"/>
      <c r="L64" s="297"/>
      <c r="M64" s="297"/>
      <c r="N64" s="321"/>
      <c r="O64" s="298">
        <v>235</v>
      </c>
      <c r="P64" s="299"/>
      <c r="Q64" s="299"/>
      <c r="R64" s="300"/>
      <c r="S64" s="299"/>
      <c r="T64" s="301"/>
      <c r="AO64" s="669" t="s">
        <v>67</v>
      </c>
      <c r="AP64" s="670"/>
      <c r="AQ64" s="670"/>
      <c r="AR64" s="670"/>
      <c r="AS64" s="670"/>
      <c r="AT64" s="670"/>
      <c r="AU64" s="671"/>
      <c r="AV64" s="366">
        <f>O22+O27+O34+O43+O55+AI28+AI34+AI43+AI51+AI61+BC56+BC63+BC21+BC28+BC31+BC38+BC46+O60+O65+AI20</f>
        <v>50835</v>
      </c>
      <c r="AW64" s="404"/>
      <c r="AX64" s="404"/>
      <c r="AY64" s="404"/>
      <c r="AZ64" s="404"/>
      <c r="BA64" s="404"/>
      <c r="BB64" s="405"/>
      <c r="BC64" s="369"/>
      <c r="BD64" s="370"/>
      <c r="BE64" s="370"/>
      <c r="BF64" s="370"/>
      <c r="BG64" s="370"/>
      <c r="BH64" s="371"/>
      <c r="BI64" s="293">
        <v>452034</v>
      </c>
      <c r="BJ64" s="294"/>
      <c r="BK64" s="295"/>
      <c r="BL64" s="296" t="s">
        <v>1450</v>
      </c>
      <c r="BM64" s="297"/>
      <c r="BN64" s="297"/>
      <c r="BO64" s="297"/>
      <c r="BP64" s="297"/>
      <c r="BQ64" s="297"/>
      <c r="BR64" s="297"/>
      <c r="BS64" s="297"/>
      <c r="BT64" s="297"/>
      <c r="BU64" s="297"/>
      <c r="BV64" s="321"/>
      <c r="BW64" s="298">
        <v>600</v>
      </c>
      <c r="BX64" s="299"/>
      <c r="BY64" s="299"/>
      <c r="BZ64" s="300"/>
      <c r="CA64" s="299"/>
      <c r="CB64" s="301"/>
      <c r="CC64" s="420">
        <v>452060</v>
      </c>
      <c r="CD64" s="294"/>
      <c r="CE64" s="295"/>
      <c r="CF64" s="296" t="s">
        <v>1448</v>
      </c>
      <c r="CG64" s="297"/>
      <c r="CH64" s="297"/>
      <c r="CI64" s="297"/>
      <c r="CJ64" s="297"/>
      <c r="CK64" s="297"/>
      <c r="CL64" s="297"/>
      <c r="CM64" s="297"/>
      <c r="CN64" s="297"/>
      <c r="CO64" s="297"/>
      <c r="CP64" s="321"/>
      <c r="CQ64" s="298">
        <v>400</v>
      </c>
      <c r="CR64" s="299"/>
      <c r="CS64" s="299"/>
      <c r="CT64" s="300"/>
      <c r="CU64" s="299"/>
      <c r="CV64" s="301"/>
    </row>
    <row r="65" spans="1:100" ht="12.75" customHeight="1" thickBot="1" x14ac:dyDescent="0.25">
      <c r="A65" s="278" t="s">
        <v>1449</v>
      </c>
      <c r="B65" s="279"/>
      <c r="C65" s="279"/>
      <c r="D65" s="279"/>
      <c r="E65" s="279"/>
      <c r="F65" s="279"/>
      <c r="G65" s="279"/>
      <c r="H65" s="279"/>
      <c r="I65" s="279"/>
      <c r="J65" s="279"/>
      <c r="K65" s="279"/>
      <c r="L65" s="279"/>
      <c r="M65" s="279"/>
      <c r="N65" s="320"/>
      <c r="O65" s="280">
        <f>SUM(O61:O64)</f>
        <v>1395</v>
      </c>
      <c r="P65" s="281"/>
      <c r="Q65" s="282"/>
      <c r="R65" s="571" t="str">
        <f>IF(COUNTA(R61:R64)=0,"",SUMIF(R61:R64,"●",O61:O64)+SUM(R61:R64))</f>
        <v/>
      </c>
      <c r="S65" s="572"/>
      <c r="T65" s="573"/>
      <c r="AO65" s="362"/>
      <c r="AP65" s="363"/>
      <c r="AQ65" s="363"/>
      <c r="AR65" s="363"/>
      <c r="AS65" s="363"/>
      <c r="AT65" s="363"/>
      <c r="AU65" s="672"/>
      <c r="AV65" s="406"/>
      <c r="AW65" s="407"/>
      <c r="AX65" s="407"/>
      <c r="AY65" s="407"/>
      <c r="AZ65" s="407"/>
      <c r="BA65" s="407"/>
      <c r="BB65" s="408"/>
      <c r="BC65" s="369"/>
      <c r="BD65" s="370"/>
      <c r="BE65" s="370"/>
      <c r="BF65" s="370"/>
      <c r="BG65" s="370"/>
      <c r="BH65" s="371"/>
      <c r="BI65" s="293">
        <v>452116</v>
      </c>
      <c r="BJ65" s="294"/>
      <c r="BK65" s="295"/>
      <c r="BL65" s="296" t="s">
        <v>1452</v>
      </c>
      <c r="BM65" s="297"/>
      <c r="BN65" s="297"/>
      <c r="BO65" s="297"/>
      <c r="BP65" s="297"/>
      <c r="BQ65" s="297"/>
      <c r="BR65" s="297"/>
      <c r="BS65" s="297"/>
      <c r="BT65" s="297"/>
      <c r="BU65" s="297"/>
      <c r="BV65" s="321"/>
      <c r="BW65" s="298">
        <v>600</v>
      </c>
      <c r="BX65" s="299"/>
      <c r="BY65" s="299"/>
      <c r="BZ65" s="300"/>
      <c r="CA65" s="299"/>
      <c r="CB65" s="301"/>
      <c r="CC65" s="293">
        <v>452061</v>
      </c>
      <c r="CD65" s="294"/>
      <c r="CE65" s="295"/>
      <c r="CF65" s="296" t="s">
        <v>1451</v>
      </c>
      <c r="CG65" s="297"/>
      <c r="CH65" s="297"/>
      <c r="CI65" s="297"/>
      <c r="CJ65" s="297"/>
      <c r="CK65" s="297"/>
      <c r="CL65" s="297"/>
      <c r="CM65" s="297"/>
      <c r="CN65" s="297"/>
      <c r="CO65" s="297"/>
      <c r="CP65" s="321"/>
      <c r="CQ65" s="384">
        <v>200</v>
      </c>
      <c r="CR65" s="385"/>
      <c r="CS65" s="385"/>
      <c r="CT65" s="300"/>
      <c r="CU65" s="299"/>
      <c r="CV65" s="301"/>
    </row>
    <row r="66" spans="1:100" ht="12.75" customHeight="1" thickBot="1" x14ac:dyDescent="0.25">
      <c r="A66" s="62"/>
      <c r="B66" s="62"/>
      <c r="C66" s="62"/>
      <c r="D66" s="62"/>
      <c r="E66" s="62"/>
      <c r="F66" s="62"/>
      <c r="G66" s="62"/>
      <c r="H66" s="62"/>
      <c r="I66" s="62"/>
      <c r="J66" s="62"/>
      <c r="K66" s="62"/>
      <c r="L66" s="62"/>
      <c r="M66" s="62"/>
      <c r="N66" s="62"/>
      <c r="O66" s="63"/>
      <c r="P66" s="63"/>
      <c r="Q66" s="63"/>
      <c r="R66" s="63"/>
      <c r="S66" s="63"/>
      <c r="T66" s="63"/>
      <c r="AO66" s="364"/>
      <c r="AP66" s="365"/>
      <c r="AQ66" s="365"/>
      <c r="AR66" s="365"/>
      <c r="AS66" s="365"/>
      <c r="AT66" s="365"/>
      <c r="AU66" s="673"/>
      <c r="AV66" s="409"/>
      <c r="AW66" s="410"/>
      <c r="AX66" s="410"/>
      <c r="AY66" s="410"/>
      <c r="AZ66" s="410"/>
      <c r="BA66" s="410"/>
      <c r="BB66" s="411"/>
      <c r="BC66" s="372"/>
      <c r="BD66" s="373"/>
      <c r="BE66" s="373"/>
      <c r="BF66" s="373"/>
      <c r="BG66" s="373"/>
      <c r="BH66" s="374"/>
      <c r="BI66" s="376" t="s">
        <v>1454</v>
      </c>
      <c r="BJ66" s="377"/>
      <c r="BK66" s="377"/>
      <c r="BL66" s="377"/>
      <c r="BM66" s="377"/>
      <c r="BN66" s="377"/>
      <c r="BO66" s="377"/>
      <c r="BP66" s="377"/>
      <c r="BQ66" s="377"/>
      <c r="BR66" s="377"/>
      <c r="BS66" s="377"/>
      <c r="BT66" s="377"/>
      <c r="BU66" s="377"/>
      <c r="BV66" s="378"/>
      <c r="BW66" s="356">
        <f>SUM(BW59:BW65)</f>
        <v>4250</v>
      </c>
      <c r="BX66" s="357"/>
      <c r="BY66" s="358"/>
      <c r="BZ66" s="359" t="str">
        <f>IF(COUNTA(BZ59:BZ65)=0,"",SUMIF(BZ59:BZ65,"●",BW59:BW65)+SUM(BZ59:BZ65))</f>
        <v/>
      </c>
      <c r="CA66" s="357"/>
      <c r="CB66" s="358"/>
      <c r="CC66" s="293">
        <v>452062</v>
      </c>
      <c r="CD66" s="294"/>
      <c r="CE66" s="295"/>
      <c r="CF66" s="296" t="s">
        <v>1453</v>
      </c>
      <c r="CG66" s="297"/>
      <c r="CH66" s="297"/>
      <c r="CI66" s="297"/>
      <c r="CJ66" s="297"/>
      <c r="CK66" s="297"/>
      <c r="CL66" s="297"/>
      <c r="CM66" s="297"/>
      <c r="CN66" s="297"/>
      <c r="CO66" s="297"/>
      <c r="CP66" s="321"/>
      <c r="CQ66" s="298">
        <v>250</v>
      </c>
      <c r="CR66" s="299"/>
      <c r="CS66" s="299"/>
      <c r="CT66" s="300"/>
      <c r="CU66" s="299"/>
      <c r="CV66" s="301"/>
    </row>
    <row r="67" spans="1:100" ht="12.75" customHeight="1" x14ac:dyDescent="0.2">
      <c r="A67" s="62"/>
      <c r="B67" s="62"/>
      <c r="C67" s="62"/>
      <c r="D67" s="62"/>
      <c r="E67" s="62"/>
      <c r="F67" s="62"/>
      <c r="G67" s="62"/>
      <c r="H67" s="62"/>
      <c r="I67" s="62"/>
      <c r="J67" s="62"/>
      <c r="K67" s="62"/>
      <c r="L67" s="62"/>
      <c r="M67" s="62"/>
      <c r="N67" s="62"/>
      <c r="O67" s="63"/>
      <c r="P67" s="63"/>
      <c r="Q67" s="63"/>
      <c r="R67" s="63"/>
      <c r="S67" s="63"/>
      <c r="T67" s="63"/>
      <c r="AO67" s="98"/>
      <c r="AP67" s="98"/>
      <c r="AQ67" s="98"/>
      <c r="AR67" s="98"/>
      <c r="AS67" s="98"/>
      <c r="AT67" s="98"/>
      <c r="AU67" s="98"/>
      <c r="AV67" s="98"/>
      <c r="AW67" s="98"/>
      <c r="AX67" s="98"/>
      <c r="AY67" s="98"/>
      <c r="AZ67" s="98"/>
      <c r="BA67" s="98"/>
      <c r="BB67" s="98"/>
      <c r="BC67" s="98"/>
      <c r="BD67" s="98"/>
      <c r="BE67" s="98"/>
      <c r="BF67" s="98"/>
      <c r="BG67" s="98"/>
      <c r="BH67" s="98"/>
      <c r="BI67" s="293">
        <v>452035</v>
      </c>
      <c r="BJ67" s="294"/>
      <c r="BK67" s="295"/>
      <c r="BL67" s="296" t="s">
        <v>1456</v>
      </c>
      <c r="BM67" s="297"/>
      <c r="BN67" s="297"/>
      <c r="BO67" s="297"/>
      <c r="BP67" s="297"/>
      <c r="BQ67" s="297"/>
      <c r="BR67" s="297"/>
      <c r="BS67" s="297"/>
      <c r="BT67" s="297"/>
      <c r="BU67" s="297"/>
      <c r="BV67" s="321"/>
      <c r="BW67" s="298">
        <v>740</v>
      </c>
      <c r="BX67" s="299"/>
      <c r="BY67" s="299"/>
      <c r="BZ67" s="300"/>
      <c r="CA67" s="299"/>
      <c r="CB67" s="301"/>
      <c r="CC67" s="376" t="s">
        <v>1455</v>
      </c>
      <c r="CD67" s="377"/>
      <c r="CE67" s="377"/>
      <c r="CF67" s="377"/>
      <c r="CG67" s="377"/>
      <c r="CH67" s="377"/>
      <c r="CI67" s="377"/>
      <c r="CJ67" s="377"/>
      <c r="CK67" s="377"/>
      <c r="CL67" s="377"/>
      <c r="CM67" s="377"/>
      <c r="CN67" s="377"/>
      <c r="CO67" s="377"/>
      <c r="CP67" s="378"/>
      <c r="CQ67" s="356">
        <f>SUM(CQ64:CQ66)</f>
        <v>850</v>
      </c>
      <c r="CR67" s="357"/>
      <c r="CS67" s="358"/>
      <c r="CT67" s="359" t="str">
        <f>IF(COUNTA(CT64:CT66)=0,"",SUMIF(CT64:CT66,"●",CQ64:CQ66)+SUM(CT64:CT66))</f>
        <v/>
      </c>
      <c r="CU67" s="357"/>
      <c r="CV67" s="358"/>
    </row>
    <row r="68" spans="1:100" ht="12.75" customHeight="1" x14ac:dyDescent="0.2">
      <c r="A68" s="62"/>
      <c r="B68" s="62"/>
      <c r="C68" s="62"/>
      <c r="D68" s="62"/>
      <c r="E68" s="62"/>
      <c r="F68" s="62"/>
      <c r="G68" s="62"/>
      <c r="H68" s="62"/>
      <c r="I68" s="62"/>
      <c r="J68" s="62"/>
      <c r="K68" s="62"/>
      <c r="L68" s="62"/>
      <c r="M68" s="62"/>
      <c r="N68" s="62"/>
      <c r="O68" s="63"/>
      <c r="P68" s="63"/>
      <c r="Q68" s="63"/>
      <c r="R68" s="63"/>
      <c r="S68" s="63"/>
      <c r="T68" s="63"/>
      <c r="AO68" s="98"/>
      <c r="AP68" s="98"/>
      <c r="AQ68" s="98"/>
      <c r="AR68" s="98"/>
      <c r="AS68" s="98"/>
      <c r="AT68" s="98"/>
      <c r="AU68" s="98"/>
      <c r="AV68" s="98"/>
      <c r="AW68" s="98"/>
      <c r="AX68" s="98"/>
      <c r="AY68" s="98"/>
      <c r="AZ68" s="98"/>
      <c r="BA68" s="98"/>
      <c r="BB68" s="98"/>
      <c r="BC68" s="98"/>
      <c r="BD68" s="98"/>
      <c r="BE68" s="98"/>
      <c r="BF68" s="98"/>
      <c r="BG68" s="98"/>
      <c r="BH68" s="98"/>
      <c r="BI68" s="293">
        <v>452036</v>
      </c>
      <c r="BJ68" s="294"/>
      <c r="BK68" s="295"/>
      <c r="BL68" s="296" t="s">
        <v>1457</v>
      </c>
      <c r="BM68" s="297"/>
      <c r="BN68" s="297"/>
      <c r="BO68" s="297"/>
      <c r="BP68" s="297"/>
      <c r="BQ68" s="297"/>
      <c r="BR68" s="297"/>
      <c r="BS68" s="297"/>
      <c r="BT68" s="297"/>
      <c r="BU68" s="297"/>
      <c r="BV68" s="321"/>
      <c r="BW68" s="298">
        <v>550</v>
      </c>
      <c r="BX68" s="299"/>
      <c r="BY68" s="299"/>
      <c r="BZ68" s="300"/>
      <c r="CA68" s="299"/>
      <c r="CB68" s="301"/>
      <c r="CC68" s="293">
        <v>452063</v>
      </c>
      <c r="CD68" s="294"/>
      <c r="CE68" s="295"/>
      <c r="CF68" s="296" t="s">
        <v>2286</v>
      </c>
      <c r="CG68" s="297"/>
      <c r="CH68" s="297"/>
      <c r="CI68" s="297"/>
      <c r="CJ68" s="297"/>
      <c r="CK68" s="297"/>
      <c r="CL68" s="297"/>
      <c r="CM68" s="297"/>
      <c r="CN68" s="297"/>
      <c r="CO68" s="297"/>
      <c r="CP68" s="321"/>
      <c r="CQ68" s="298">
        <v>200</v>
      </c>
      <c r="CR68" s="299"/>
      <c r="CS68" s="299"/>
      <c r="CT68" s="300"/>
      <c r="CU68" s="299"/>
      <c r="CV68" s="301"/>
    </row>
    <row r="69" spans="1:100" ht="12.75" customHeight="1" x14ac:dyDescent="0.2">
      <c r="A69" s="62"/>
      <c r="B69" s="62"/>
      <c r="C69" s="62"/>
      <c r="D69" s="62"/>
      <c r="E69" s="62"/>
      <c r="F69" s="62"/>
      <c r="G69" s="62"/>
      <c r="H69" s="62"/>
      <c r="I69" s="62"/>
      <c r="J69" s="62"/>
      <c r="K69" s="62"/>
      <c r="L69" s="62"/>
      <c r="M69" s="62"/>
      <c r="N69" s="62"/>
      <c r="O69" s="63"/>
      <c r="P69" s="63"/>
      <c r="Q69" s="63"/>
      <c r="R69" s="63"/>
      <c r="S69" s="63"/>
      <c r="T69" s="63"/>
      <c r="AO69" s="98"/>
      <c r="AP69" s="98"/>
      <c r="AQ69" s="98"/>
      <c r="AR69" s="98"/>
      <c r="AS69" s="98"/>
      <c r="AT69" s="98"/>
      <c r="AU69" s="98"/>
      <c r="AV69" s="98"/>
      <c r="AW69" s="98"/>
      <c r="AX69" s="98"/>
      <c r="AY69" s="98"/>
      <c r="AZ69" s="98"/>
      <c r="BA69" s="98"/>
      <c r="BB69" s="98"/>
      <c r="BC69" s="98"/>
      <c r="BD69" s="98"/>
      <c r="BE69" s="98"/>
      <c r="BF69" s="98"/>
      <c r="BG69" s="98"/>
      <c r="BH69" s="98"/>
      <c r="BI69" s="293">
        <v>452037</v>
      </c>
      <c r="BJ69" s="294"/>
      <c r="BK69" s="295"/>
      <c r="BL69" s="296" t="s">
        <v>1459</v>
      </c>
      <c r="BM69" s="297"/>
      <c r="BN69" s="297"/>
      <c r="BO69" s="297"/>
      <c r="BP69" s="297"/>
      <c r="BQ69" s="297"/>
      <c r="BR69" s="297"/>
      <c r="BS69" s="297"/>
      <c r="BT69" s="297"/>
      <c r="BU69" s="297"/>
      <c r="BV69" s="321"/>
      <c r="BW69" s="298">
        <v>390</v>
      </c>
      <c r="BX69" s="299"/>
      <c r="BY69" s="299"/>
      <c r="BZ69" s="300"/>
      <c r="CA69" s="299"/>
      <c r="CB69" s="301"/>
      <c r="CC69" s="293">
        <v>452064</v>
      </c>
      <c r="CD69" s="294"/>
      <c r="CE69" s="295"/>
      <c r="CF69" s="296" t="s">
        <v>1458</v>
      </c>
      <c r="CG69" s="297"/>
      <c r="CH69" s="297"/>
      <c r="CI69" s="297"/>
      <c r="CJ69" s="297"/>
      <c r="CK69" s="297"/>
      <c r="CL69" s="297"/>
      <c r="CM69" s="297"/>
      <c r="CN69" s="297"/>
      <c r="CO69" s="297"/>
      <c r="CP69" s="321"/>
      <c r="CQ69" s="298">
        <v>300</v>
      </c>
      <c r="CR69" s="299"/>
      <c r="CS69" s="299"/>
      <c r="CT69" s="300"/>
      <c r="CU69" s="299"/>
      <c r="CV69" s="301"/>
    </row>
    <row r="70" spans="1:100" ht="12.75" customHeight="1" x14ac:dyDescent="0.2">
      <c r="A70" s="62"/>
      <c r="B70" s="62"/>
      <c r="C70" s="62"/>
      <c r="D70" s="62"/>
      <c r="E70" s="62"/>
      <c r="F70" s="62"/>
      <c r="G70" s="62"/>
      <c r="H70" s="62"/>
      <c r="I70" s="62"/>
      <c r="J70" s="62"/>
      <c r="K70" s="62"/>
      <c r="L70" s="62"/>
      <c r="M70" s="62"/>
      <c r="N70" s="62"/>
      <c r="O70" s="63"/>
      <c r="P70" s="63"/>
      <c r="Q70" s="63"/>
      <c r="R70" s="63"/>
      <c r="S70" s="63"/>
      <c r="T70" s="63"/>
      <c r="AO70" s="98"/>
      <c r="AP70" s="98"/>
      <c r="AQ70" s="98"/>
      <c r="AR70" s="98"/>
      <c r="AS70" s="98"/>
      <c r="AT70" s="98"/>
      <c r="AU70" s="98"/>
      <c r="AV70" s="98"/>
      <c r="AW70" s="98"/>
      <c r="AX70" s="98"/>
      <c r="AY70" s="98"/>
      <c r="AZ70" s="98"/>
      <c r="BA70" s="98"/>
      <c r="BB70" s="98"/>
      <c r="BC70" s="98"/>
      <c r="BD70" s="98"/>
      <c r="BE70" s="98"/>
      <c r="BF70" s="98"/>
      <c r="BG70" s="98"/>
      <c r="BH70" s="98"/>
      <c r="BI70" s="293">
        <v>452038</v>
      </c>
      <c r="BJ70" s="294"/>
      <c r="BK70" s="295"/>
      <c r="BL70" s="296" t="s">
        <v>1461</v>
      </c>
      <c r="BM70" s="297"/>
      <c r="BN70" s="297"/>
      <c r="BO70" s="297"/>
      <c r="BP70" s="297"/>
      <c r="BQ70" s="297"/>
      <c r="BR70" s="297"/>
      <c r="BS70" s="297"/>
      <c r="BT70" s="297"/>
      <c r="BU70" s="297"/>
      <c r="BV70" s="321"/>
      <c r="BW70" s="298">
        <v>260</v>
      </c>
      <c r="BX70" s="299"/>
      <c r="BY70" s="299"/>
      <c r="BZ70" s="300"/>
      <c r="CA70" s="299"/>
      <c r="CB70" s="301"/>
      <c r="CC70" s="293">
        <v>452065</v>
      </c>
      <c r="CD70" s="294"/>
      <c r="CE70" s="295"/>
      <c r="CF70" s="296" t="s">
        <v>1460</v>
      </c>
      <c r="CG70" s="297"/>
      <c r="CH70" s="297"/>
      <c r="CI70" s="297"/>
      <c r="CJ70" s="297"/>
      <c r="CK70" s="297"/>
      <c r="CL70" s="297"/>
      <c r="CM70" s="297"/>
      <c r="CN70" s="297"/>
      <c r="CO70" s="297"/>
      <c r="CP70" s="321"/>
      <c r="CQ70" s="298">
        <v>250</v>
      </c>
      <c r="CR70" s="299"/>
      <c r="CS70" s="299"/>
      <c r="CT70" s="300"/>
      <c r="CU70" s="299"/>
      <c r="CV70" s="301"/>
    </row>
    <row r="71" spans="1:100" ht="12.75" customHeight="1" x14ac:dyDescent="0.2">
      <c r="A71" s="62"/>
      <c r="B71" s="62"/>
      <c r="C71" s="62"/>
      <c r="D71" s="62"/>
      <c r="E71" s="62"/>
      <c r="F71" s="62"/>
      <c r="G71" s="62"/>
      <c r="H71" s="62"/>
      <c r="I71" s="62"/>
      <c r="J71" s="62"/>
      <c r="K71" s="62"/>
      <c r="L71" s="62"/>
      <c r="M71" s="62"/>
      <c r="N71" s="62"/>
      <c r="O71" s="63"/>
      <c r="P71" s="63"/>
      <c r="Q71" s="63"/>
      <c r="R71" s="63"/>
      <c r="S71" s="63"/>
      <c r="T71" s="63"/>
      <c r="AO71" s="98"/>
      <c r="AP71" s="98"/>
      <c r="AQ71" s="98"/>
      <c r="AR71" s="98"/>
      <c r="AS71" s="98"/>
      <c r="AT71" s="98"/>
      <c r="AU71" s="98"/>
      <c r="AV71" s="98"/>
      <c r="AW71" s="98"/>
      <c r="AX71" s="98"/>
      <c r="AY71" s="98"/>
      <c r="AZ71" s="98"/>
      <c r="BA71" s="98"/>
      <c r="BB71" s="98"/>
      <c r="BC71" s="98"/>
      <c r="BD71" s="98"/>
      <c r="BE71" s="98"/>
      <c r="BF71" s="98"/>
      <c r="BG71" s="98"/>
      <c r="BH71" s="98"/>
      <c r="BI71" s="293">
        <v>452039</v>
      </c>
      <c r="BJ71" s="294"/>
      <c r="BK71" s="295"/>
      <c r="BL71" s="296" t="s">
        <v>1463</v>
      </c>
      <c r="BM71" s="297"/>
      <c r="BN71" s="297"/>
      <c r="BO71" s="297"/>
      <c r="BP71" s="297"/>
      <c r="BQ71" s="297"/>
      <c r="BR71" s="297"/>
      <c r="BS71" s="297"/>
      <c r="BT71" s="297"/>
      <c r="BU71" s="297"/>
      <c r="BV71" s="321"/>
      <c r="BW71" s="298">
        <v>500</v>
      </c>
      <c r="BX71" s="299"/>
      <c r="BY71" s="299"/>
      <c r="BZ71" s="300"/>
      <c r="CA71" s="299"/>
      <c r="CB71" s="301"/>
      <c r="CC71" s="293">
        <v>452084</v>
      </c>
      <c r="CD71" s="294"/>
      <c r="CE71" s="295"/>
      <c r="CF71" s="296" t="s">
        <v>1462</v>
      </c>
      <c r="CG71" s="297"/>
      <c r="CH71" s="297"/>
      <c r="CI71" s="297"/>
      <c r="CJ71" s="297"/>
      <c r="CK71" s="297"/>
      <c r="CL71" s="297"/>
      <c r="CM71" s="297"/>
      <c r="CN71" s="297"/>
      <c r="CO71" s="297"/>
      <c r="CP71" s="321"/>
      <c r="CQ71" s="298">
        <v>300</v>
      </c>
      <c r="CR71" s="299"/>
      <c r="CS71" s="299"/>
      <c r="CT71" s="300"/>
      <c r="CU71" s="299"/>
      <c r="CV71" s="301"/>
    </row>
    <row r="72" spans="1:100" ht="12.75" customHeight="1" x14ac:dyDescent="0.2">
      <c r="A72" s="62"/>
      <c r="B72" s="62"/>
      <c r="C72" s="62"/>
      <c r="D72" s="62"/>
      <c r="E72" s="62"/>
      <c r="F72" s="62"/>
      <c r="G72" s="62"/>
      <c r="H72" s="62"/>
      <c r="I72" s="62"/>
      <c r="J72" s="62"/>
      <c r="K72" s="62"/>
      <c r="L72" s="62"/>
      <c r="M72" s="62"/>
      <c r="N72" s="62"/>
      <c r="O72" s="63"/>
      <c r="P72" s="63"/>
      <c r="Q72" s="63"/>
      <c r="R72" s="63"/>
      <c r="S72" s="63"/>
      <c r="T72" s="63"/>
      <c r="AO72" s="98"/>
      <c r="AP72" s="98"/>
      <c r="AQ72" s="98"/>
      <c r="AR72" s="98"/>
      <c r="AS72" s="98"/>
      <c r="AT72" s="98"/>
      <c r="AU72" s="98"/>
      <c r="AV72" s="98"/>
      <c r="AW72" s="98"/>
      <c r="AX72" s="98"/>
      <c r="AY72" s="98"/>
      <c r="AZ72" s="98"/>
      <c r="BA72" s="98"/>
      <c r="BB72" s="98"/>
      <c r="BC72" s="98"/>
      <c r="BD72" s="98"/>
      <c r="BE72" s="98"/>
      <c r="BF72" s="98"/>
      <c r="BG72" s="98"/>
      <c r="BH72" s="98"/>
      <c r="BI72" s="293">
        <v>452083</v>
      </c>
      <c r="BJ72" s="294"/>
      <c r="BK72" s="295"/>
      <c r="BL72" s="296" t="s">
        <v>1465</v>
      </c>
      <c r="BM72" s="297"/>
      <c r="BN72" s="297"/>
      <c r="BO72" s="297"/>
      <c r="BP72" s="297"/>
      <c r="BQ72" s="297"/>
      <c r="BR72" s="297"/>
      <c r="BS72" s="297"/>
      <c r="BT72" s="297"/>
      <c r="BU72" s="297"/>
      <c r="BV72" s="321"/>
      <c r="BW72" s="298">
        <v>500</v>
      </c>
      <c r="BX72" s="299"/>
      <c r="BY72" s="299"/>
      <c r="BZ72" s="300"/>
      <c r="CA72" s="299"/>
      <c r="CB72" s="301"/>
      <c r="CC72" s="293">
        <v>452137</v>
      </c>
      <c r="CD72" s="294"/>
      <c r="CE72" s="295"/>
      <c r="CF72" s="296" t="s">
        <v>1464</v>
      </c>
      <c r="CG72" s="297"/>
      <c r="CH72" s="297"/>
      <c r="CI72" s="297"/>
      <c r="CJ72" s="297"/>
      <c r="CK72" s="297"/>
      <c r="CL72" s="297"/>
      <c r="CM72" s="297"/>
      <c r="CN72" s="297"/>
      <c r="CO72" s="297"/>
      <c r="CP72" s="321"/>
      <c r="CQ72" s="298">
        <v>300</v>
      </c>
      <c r="CR72" s="299"/>
      <c r="CS72" s="299"/>
      <c r="CT72" s="300"/>
      <c r="CU72" s="299"/>
      <c r="CV72" s="301"/>
    </row>
    <row r="73" spans="1:100" ht="12.75" customHeight="1" x14ac:dyDescent="0.2">
      <c r="A73" s="98" t="s">
        <v>475</v>
      </c>
      <c r="B73" s="62"/>
      <c r="C73" s="62"/>
      <c r="D73" s="62"/>
      <c r="E73" s="62"/>
      <c r="F73" s="62"/>
      <c r="G73" s="62"/>
      <c r="H73" s="62"/>
      <c r="I73" s="62"/>
      <c r="J73" s="62"/>
      <c r="K73" s="62"/>
      <c r="L73" s="62"/>
      <c r="M73" s="62"/>
      <c r="N73" s="62"/>
      <c r="O73" s="63"/>
      <c r="P73" s="63"/>
      <c r="Q73" s="63"/>
      <c r="R73" s="63"/>
      <c r="S73" s="63"/>
      <c r="T73" s="63"/>
      <c r="AO73" s="98"/>
      <c r="AY73" s="353" t="s">
        <v>1467</v>
      </c>
      <c r="AZ73" s="353"/>
      <c r="BA73" s="353"/>
      <c r="BB73" s="353"/>
      <c r="BC73" s="353"/>
      <c r="BD73" s="353"/>
      <c r="BE73" s="353"/>
      <c r="BF73" s="353"/>
      <c r="BG73" s="98"/>
      <c r="BH73" s="98"/>
      <c r="BI73" s="388" t="s">
        <v>1468</v>
      </c>
      <c r="BJ73" s="389"/>
      <c r="BK73" s="389"/>
      <c r="BL73" s="389"/>
      <c r="BM73" s="389"/>
      <c r="BN73" s="389"/>
      <c r="BO73" s="389"/>
      <c r="BP73" s="389"/>
      <c r="BQ73" s="389"/>
      <c r="BR73" s="389"/>
      <c r="BS73" s="389"/>
      <c r="BT73" s="389"/>
      <c r="BU73" s="389"/>
      <c r="BV73" s="390"/>
      <c r="BW73" s="391">
        <f>SUM(BW67:BW72)</f>
        <v>2940</v>
      </c>
      <c r="BX73" s="392"/>
      <c r="BY73" s="393"/>
      <c r="BZ73" s="394" t="str">
        <f>IF(COUNTA(BZ67:BZ72)=0,"",SUMIF(BZ67:BZ72,"●",BW67:BW72)+SUM(BZ67:BZ72))</f>
        <v/>
      </c>
      <c r="CA73" s="392"/>
      <c r="CB73" s="393"/>
      <c r="CC73" s="293">
        <v>452066</v>
      </c>
      <c r="CD73" s="294"/>
      <c r="CE73" s="295"/>
      <c r="CF73" s="296" t="s">
        <v>1466</v>
      </c>
      <c r="CG73" s="297"/>
      <c r="CH73" s="297"/>
      <c r="CI73" s="297"/>
      <c r="CJ73" s="297"/>
      <c r="CK73" s="297"/>
      <c r="CL73" s="297"/>
      <c r="CM73" s="297"/>
      <c r="CN73" s="297"/>
      <c r="CO73" s="297"/>
      <c r="CP73" s="321"/>
      <c r="CQ73" s="298">
        <v>650</v>
      </c>
      <c r="CR73" s="299"/>
      <c r="CS73" s="299"/>
      <c r="CT73" s="300"/>
      <c r="CU73" s="299"/>
      <c r="CV73" s="301"/>
    </row>
    <row r="74" spans="1:100" ht="12.75" customHeight="1" x14ac:dyDescent="0.2">
      <c r="A74" s="98" t="s">
        <v>478</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Y74" s="326" t="s">
        <v>453</v>
      </c>
      <c r="AZ74" s="326"/>
      <c r="BA74" s="326"/>
      <c r="BB74" s="326"/>
      <c r="BC74" s="326" t="s">
        <v>923</v>
      </c>
      <c r="BD74" s="326"/>
      <c r="BE74" s="326"/>
      <c r="BF74" s="326"/>
      <c r="BG74" s="98"/>
      <c r="BH74" s="98"/>
      <c r="BI74" s="293">
        <v>452040</v>
      </c>
      <c r="BJ74" s="294"/>
      <c r="BK74" s="295"/>
      <c r="BL74" s="296" t="s">
        <v>1470</v>
      </c>
      <c r="BM74" s="297"/>
      <c r="BN74" s="297"/>
      <c r="BO74" s="297"/>
      <c r="BP74" s="297"/>
      <c r="BQ74" s="297"/>
      <c r="BR74" s="297"/>
      <c r="BS74" s="297"/>
      <c r="BT74" s="297"/>
      <c r="BU74" s="297"/>
      <c r="BV74" s="321"/>
      <c r="BW74" s="298">
        <v>450</v>
      </c>
      <c r="BX74" s="299"/>
      <c r="BY74" s="299"/>
      <c r="BZ74" s="300"/>
      <c r="CA74" s="299"/>
      <c r="CB74" s="301"/>
      <c r="CC74" s="293">
        <v>452067</v>
      </c>
      <c r="CD74" s="294"/>
      <c r="CE74" s="295"/>
      <c r="CF74" s="296" t="s">
        <v>1469</v>
      </c>
      <c r="CG74" s="297"/>
      <c r="CH74" s="297"/>
      <c r="CI74" s="297"/>
      <c r="CJ74" s="297"/>
      <c r="CK74" s="297"/>
      <c r="CL74" s="297"/>
      <c r="CM74" s="297"/>
      <c r="CN74" s="297"/>
      <c r="CO74" s="297"/>
      <c r="CP74" s="321"/>
      <c r="CQ74" s="298">
        <v>400</v>
      </c>
      <c r="CR74" s="299"/>
      <c r="CS74" s="299"/>
      <c r="CT74" s="300"/>
      <c r="CU74" s="299"/>
      <c r="CV74" s="301"/>
    </row>
    <row r="75" spans="1:100" ht="12.75" customHeight="1" x14ac:dyDescent="0.2">
      <c r="A75" s="98" t="s">
        <v>480</v>
      </c>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Y75" s="326" t="s">
        <v>457</v>
      </c>
      <c r="AZ75" s="326"/>
      <c r="BA75" s="326"/>
      <c r="BB75" s="326"/>
      <c r="BC75" s="326">
        <v>2.6</v>
      </c>
      <c r="BD75" s="326"/>
      <c r="BE75" s="326"/>
      <c r="BF75" s="326"/>
      <c r="BG75" s="98"/>
      <c r="BH75" s="98"/>
      <c r="BI75" s="388" t="s">
        <v>1470</v>
      </c>
      <c r="BJ75" s="389"/>
      <c r="BK75" s="389"/>
      <c r="BL75" s="389"/>
      <c r="BM75" s="389"/>
      <c r="BN75" s="389"/>
      <c r="BO75" s="389"/>
      <c r="BP75" s="389"/>
      <c r="BQ75" s="389"/>
      <c r="BR75" s="389"/>
      <c r="BS75" s="389"/>
      <c r="BT75" s="389"/>
      <c r="BU75" s="389"/>
      <c r="BV75" s="390"/>
      <c r="BW75" s="391">
        <f>SUM(BW74)</f>
        <v>450</v>
      </c>
      <c r="BX75" s="392"/>
      <c r="BY75" s="393"/>
      <c r="BZ75" s="394" t="str">
        <f>IF(COUNTA(BZ74)=0,"",SUMIF(BZ74,"●",BW74)+SUM(BZ74))</f>
        <v/>
      </c>
      <c r="CA75" s="392"/>
      <c r="CB75" s="393"/>
      <c r="CC75" s="376" t="s">
        <v>1471</v>
      </c>
      <c r="CD75" s="377"/>
      <c r="CE75" s="377"/>
      <c r="CF75" s="377"/>
      <c r="CG75" s="377"/>
      <c r="CH75" s="377"/>
      <c r="CI75" s="377"/>
      <c r="CJ75" s="377"/>
      <c r="CK75" s="377"/>
      <c r="CL75" s="377"/>
      <c r="CM75" s="377"/>
      <c r="CN75" s="377"/>
      <c r="CO75" s="377"/>
      <c r="CP75" s="378"/>
      <c r="CQ75" s="356">
        <f>SUM(CQ68:CQ74)</f>
        <v>2400</v>
      </c>
      <c r="CR75" s="357"/>
      <c r="CS75" s="358"/>
      <c r="CT75" s="359" t="str">
        <f>IF(COUNTA(CT68:CT74)=0,"",SUMIF(CT68:CT74,"●",CQ68:CQ74)+SUM(CT68:CT74))</f>
        <v/>
      </c>
      <c r="CU75" s="357"/>
      <c r="CV75" s="358"/>
    </row>
    <row r="76" spans="1:100" ht="12.75" customHeight="1" x14ac:dyDescent="0.2">
      <c r="A76" s="98" t="s">
        <v>483</v>
      </c>
      <c r="V76" s="98"/>
      <c r="W76" s="98"/>
      <c r="AM76" s="98"/>
      <c r="AN76" s="98"/>
      <c r="AO76" s="98"/>
      <c r="AY76" s="326" t="s">
        <v>461</v>
      </c>
      <c r="AZ76" s="326"/>
      <c r="BA76" s="326"/>
      <c r="BB76" s="326"/>
      <c r="BC76" s="326">
        <v>3</v>
      </c>
      <c r="BD76" s="326"/>
      <c r="BE76" s="326"/>
      <c r="BF76" s="326"/>
      <c r="BG76" s="98"/>
      <c r="BH76" s="98"/>
      <c r="BI76" s="293">
        <v>452041</v>
      </c>
      <c r="BJ76" s="294"/>
      <c r="BK76" s="295"/>
      <c r="BL76" s="296" t="s">
        <v>1473</v>
      </c>
      <c r="BM76" s="297"/>
      <c r="BN76" s="297"/>
      <c r="BO76" s="297"/>
      <c r="BP76" s="297"/>
      <c r="BQ76" s="297"/>
      <c r="BR76" s="297"/>
      <c r="BS76" s="297"/>
      <c r="BT76" s="297"/>
      <c r="BU76" s="297"/>
      <c r="BV76" s="321"/>
      <c r="BW76" s="298">
        <v>140</v>
      </c>
      <c r="BX76" s="299"/>
      <c r="BY76" s="299"/>
      <c r="BZ76" s="300"/>
      <c r="CA76" s="299"/>
      <c r="CB76" s="301"/>
      <c r="CC76" s="293">
        <v>452069</v>
      </c>
      <c r="CD76" s="294"/>
      <c r="CE76" s="295"/>
      <c r="CF76" s="296" t="s">
        <v>1472</v>
      </c>
      <c r="CG76" s="297"/>
      <c r="CH76" s="297"/>
      <c r="CI76" s="297"/>
      <c r="CJ76" s="297"/>
      <c r="CK76" s="297"/>
      <c r="CL76" s="297"/>
      <c r="CM76" s="297"/>
      <c r="CN76" s="297"/>
      <c r="CO76" s="297"/>
      <c r="CP76" s="321"/>
      <c r="CQ76" s="298">
        <v>500</v>
      </c>
      <c r="CR76" s="299"/>
      <c r="CS76" s="299"/>
      <c r="CT76" s="300"/>
      <c r="CU76" s="299"/>
      <c r="CV76" s="301"/>
    </row>
    <row r="77" spans="1:100" ht="12.75" customHeight="1" x14ac:dyDescent="0.2">
      <c r="A77" s="98" t="s">
        <v>487</v>
      </c>
      <c r="V77" s="98"/>
      <c r="W77" s="98"/>
      <c r="AM77" s="98"/>
      <c r="AN77" s="98"/>
      <c r="AO77" s="98"/>
      <c r="AY77" s="326" t="s">
        <v>464</v>
      </c>
      <c r="AZ77" s="326"/>
      <c r="BA77" s="326"/>
      <c r="BB77" s="326"/>
      <c r="BC77" s="326">
        <v>4.2</v>
      </c>
      <c r="BD77" s="326"/>
      <c r="BE77" s="326"/>
      <c r="BF77" s="326"/>
      <c r="BG77" s="98"/>
      <c r="BH77" s="98"/>
      <c r="BI77" s="293">
        <v>452042</v>
      </c>
      <c r="BJ77" s="294"/>
      <c r="BK77" s="295"/>
      <c r="BL77" s="296" t="s">
        <v>1475</v>
      </c>
      <c r="BM77" s="297"/>
      <c r="BN77" s="297"/>
      <c r="BO77" s="297"/>
      <c r="BP77" s="297"/>
      <c r="BQ77" s="297"/>
      <c r="BR77" s="297"/>
      <c r="BS77" s="297"/>
      <c r="BT77" s="297"/>
      <c r="BU77" s="297"/>
      <c r="BV77" s="321"/>
      <c r="BW77" s="298">
        <v>800</v>
      </c>
      <c r="BX77" s="299"/>
      <c r="BY77" s="299"/>
      <c r="BZ77" s="300"/>
      <c r="CA77" s="299"/>
      <c r="CB77" s="301"/>
      <c r="CC77" s="293">
        <v>452070</v>
      </c>
      <c r="CD77" s="294"/>
      <c r="CE77" s="295"/>
      <c r="CF77" s="296" t="s">
        <v>1474</v>
      </c>
      <c r="CG77" s="297"/>
      <c r="CH77" s="297"/>
      <c r="CI77" s="297"/>
      <c r="CJ77" s="297"/>
      <c r="CK77" s="297"/>
      <c r="CL77" s="297"/>
      <c r="CM77" s="297"/>
      <c r="CN77" s="297"/>
      <c r="CO77" s="297"/>
      <c r="CP77" s="321"/>
      <c r="CQ77" s="298">
        <v>230</v>
      </c>
      <c r="CR77" s="299"/>
      <c r="CS77" s="299"/>
      <c r="CT77" s="300"/>
      <c r="CU77" s="299"/>
      <c r="CV77" s="301"/>
    </row>
    <row r="78" spans="1:100" ht="12.75" customHeight="1" x14ac:dyDescent="0.2">
      <c r="A78" s="98" t="s">
        <v>488</v>
      </c>
      <c r="V78" s="98"/>
      <c r="W78" s="98"/>
      <c r="AM78" s="98"/>
      <c r="AN78" s="98"/>
      <c r="AO78" s="98"/>
      <c r="AY78" s="323" t="s">
        <v>467</v>
      </c>
      <c r="AZ78" s="323"/>
      <c r="BA78" s="323"/>
      <c r="BB78" s="323"/>
      <c r="BC78" s="323"/>
      <c r="BD78" s="323"/>
      <c r="BE78" s="323"/>
      <c r="BF78" s="323"/>
      <c r="BG78" s="98"/>
      <c r="BH78" s="98"/>
      <c r="BI78" s="293">
        <v>452043</v>
      </c>
      <c r="BJ78" s="294"/>
      <c r="BK78" s="295"/>
      <c r="BL78" s="296" t="s">
        <v>1477</v>
      </c>
      <c r="BM78" s="297"/>
      <c r="BN78" s="297"/>
      <c r="BO78" s="297"/>
      <c r="BP78" s="297"/>
      <c r="BQ78" s="297"/>
      <c r="BR78" s="297"/>
      <c r="BS78" s="297"/>
      <c r="BT78" s="297"/>
      <c r="BU78" s="297"/>
      <c r="BV78" s="321"/>
      <c r="BW78" s="298">
        <v>390</v>
      </c>
      <c r="BX78" s="299"/>
      <c r="BY78" s="299"/>
      <c r="BZ78" s="300"/>
      <c r="CA78" s="299"/>
      <c r="CB78" s="301"/>
      <c r="CC78" s="293">
        <v>452071</v>
      </c>
      <c r="CD78" s="294"/>
      <c r="CE78" s="295"/>
      <c r="CF78" s="296" t="s">
        <v>1476</v>
      </c>
      <c r="CG78" s="297"/>
      <c r="CH78" s="297"/>
      <c r="CI78" s="297"/>
      <c r="CJ78" s="297"/>
      <c r="CK78" s="297"/>
      <c r="CL78" s="297"/>
      <c r="CM78" s="297"/>
      <c r="CN78" s="297"/>
      <c r="CO78" s="297"/>
      <c r="CP78" s="321"/>
      <c r="CQ78" s="298">
        <v>700</v>
      </c>
      <c r="CR78" s="299"/>
      <c r="CS78" s="299"/>
      <c r="CT78" s="300"/>
      <c r="CU78" s="299"/>
      <c r="CV78" s="301"/>
    </row>
    <row r="79" spans="1:100" ht="12.75" customHeight="1" thickBot="1" x14ac:dyDescent="0.25">
      <c r="A79" s="98" t="s">
        <v>490</v>
      </c>
      <c r="V79" s="98"/>
      <c r="W79" s="98"/>
      <c r="AM79" s="98"/>
      <c r="AN79" s="98"/>
      <c r="AO79" s="98"/>
      <c r="BG79" s="98"/>
      <c r="BH79" s="98"/>
      <c r="BI79" s="293">
        <v>452044</v>
      </c>
      <c r="BJ79" s="294"/>
      <c r="BK79" s="295"/>
      <c r="BL79" s="296" t="s">
        <v>1479</v>
      </c>
      <c r="BM79" s="297"/>
      <c r="BN79" s="297"/>
      <c r="BO79" s="297"/>
      <c r="BP79" s="297"/>
      <c r="BQ79" s="297"/>
      <c r="BR79" s="297"/>
      <c r="BS79" s="297"/>
      <c r="BT79" s="297"/>
      <c r="BU79" s="297"/>
      <c r="BV79" s="321"/>
      <c r="BW79" s="298">
        <v>1050</v>
      </c>
      <c r="BX79" s="299"/>
      <c r="BY79" s="299"/>
      <c r="BZ79" s="300"/>
      <c r="CA79" s="299"/>
      <c r="CB79" s="301"/>
      <c r="CC79" s="376" t="s">
        <v>1478</v>
      </c>
      <c r="CD79" s="377"/>
      <c r="CE79" s="377"/>
      <c r="CF79" s="377"/>
      <c r="CG79" s="377"/>
      <c r="CH79" s="377"/>
      <c r="CI79" s="377"/>
      <c r="CJ79" s="377"/>
      <c r="CK79" s="377"/>
      <c r="CL79" s="377"/>
      <c r="CM79" s="377"/>
      <c r="CN79" s="377"/>
      <c r="CO79" s="377"/>
      <c r="CP79" s="378"/>
      <c r="CQ79" s="356">
        <f>SUM(CQ76:CQ78)</f>
        <v>1430</v>
      </c>
      <c r="CR79" s="357"/>
      <c r="CS79" s="358"/>
      <c r="CT79" s="359" t="str">
        <f>IF(COUNTA(CT76:CT78)=0,"",SUMIF(CT76:CT78,"●",CQ76:CQ78)+SUM(CT76:CT78))</f>
        <v/>
      </c>
      <c r="CU79" s="357"/>
      <c r="CV79" s="358"/>
    </row>
    <row r="80" spans="1:100" ht="12.75" customHeight="1" thickBot="1" x14ac:dyDescent="0.25">
      <c r="V80" s="98"/>
      <c r="W80" s="98"/>
      <c r="AM80" s="98"/>
      <c r="AN80" s="98"/>
      <c r="AO80" s="98"/>
      <c r="AP80" s="354" t="s">
        <v>59</v>
      </c>
      <c r="AQ80" s="351"/>
      <c r="AR80" s="351"/>
      <c r="AS80" s="351"/>
      <c r="AT80" s="351"/>
      <c r="AU80" s="351"/>
      <c r="AV80" s="351"/>
      <c r="AW80" s="355"/>
      <c r="AX80" s="351" t="s">
        <v>64</v>
      </c>
      <c r="AY80" s="351"/>
      <c r="AZ80" s="351"/>
      <c r="BA80" s="351"/>
      <c r="BB80" s="351"/>
      <c r="BC80" s="355"/>
      <c r="BD80" s="351" t="s">
        <v>65</v>
      </c>
      <c r="BE80" s="351"/>
      <c r="BF80" s="352"/>
      <c r="BG80" s="98"/>
      <c r="BH80" s="98"/>
      <c r="BI80" s="293">
        <v>452045</v>
      </c>
      <c r="BJ80" s="294"/>
      <c r="BK80" s="295"/>
      <c r="BL80" s="296" t="s">
        <v>1481</v>
      </c>
      <c r="BM80" s="297"/>
      <c r="BN80" s="297"/>
      <c r="BO80" s="297"/>
      <c r="BP80" s="297"/>
      <c r="BQ80" s="297"/>
      <c r="BR80" s="297"/>
      <c r="BS80" s="297"/>
      <c r="BT80" s="297"/>
      <c r="BU80" s="297"/>
      <c r="BV80" s="321"/>
      <c r="BW80" s="298">
        <v>102</v>
      </c>
      <c r="BX80" s="299"/>
      <c r="BY80" s="299"/>
      <c r="BZ80" s="300"/>
      <c r="CA80" s="299"/>
      <c r="CB80" s="301"/>
      <c r="CC80" s="293">
        <v>452072</v>
      </c>
      <c r="CD80" s="294"/>
      <c r="CE80" s="295"/>
      <c r="CF80" s="296" t="s">
        <v>1480</v>
      </c>
      <c r="CG80" s="297"/>
      <c r="CH80" s="297"/>
      <c r="CI80" s="297"/>
      <c r="CJ80" s="297"/>
      <c r="CK80" s="297"/>
      <c r="CL80" s="297"/>
      <c r="CM80" s="297"/>
      <c r="CN80" s="297"/>
      <c r="CO80" s="297"/>
      <c r="CP80" s="321"/>
      <c r="CQ80" s="298">
        <v>650</v>
      </c>
      <c r="CR80" s="299"/>
      <c r="CS80" s="299"/>
      <c r="CT80" s="300"/>
      <c r="CU80" s="299"/>
      <c r="CV80" s="301"/>
    </row>
    <row r="81" spans="1:100" ht="12.75" customHeight="1" x14ac:dyDescent="0.2">
      <c r="A81" s="313" t="s">
        <v>472</v>
      </c>
      <c r="B81" s="314"/>
      <c r="C81" s="314"/>
      <c r="D81" s="314"/>
      <c r="E81" s="314"/>
      <c r="F81" s="314"/>
      <c r="G81" s="314"/>
      <c r="H81" s="314"/>
      <c r="I81" s="314"/>
      <c r="J81" s="314"/>
      <c r="K81" s="314"/>
      <c r="L81" s="314"/>
      <c r="M81" s="314"/>
      <c r="N81" s="314"/>
      <c r="O81" s="314"/>
      <c r="P81" s="314"/>
      <c r="Q81" s="314"/>
      <c r="R81" s="314"/>
      <c r="S81" s="314"/>
      <c r="T81" s="314"/>
      <c r="U81" s="315"/>
      <c r="V81" s="98"/>
      <c r="W81" s="98"/>
      <c r="AM81" s="98"/>
      <c r="AN81" s="98"/>
      <c r="AO81" s="98"/>
      <c r="AP81" s="341" t="s">
        <v>1483</v>
      </c>
      <c r="AQ81" s="342"/>
      <c r="AR81" s="342"/>
      <c r="AS81" s="342"/>
      <c r="AT81" s="342"/>
      <c r="AU81" s="342"/>
      <c r="AV81" s="342"/>
      <c r="AW81" s="343"/>
      <c r="AX81" s="345">
        <f>SUM(O22,O27,O34,O43,O55,AI28,AI34,AI35:AK39,AI51,AI52:AK58)</f>
        <v>29045</v>
      </c>
      <c r="AY81" s="345"/>
      <c r="AZ81" s="345"/>
      <c r="BA81" s="345"/>
      <c r="BB81" s="346" t="s">
        <v>66</v>
      </c>
      <c r="BC81" s="347"/>
      <c r="BD81" s="667" t="s">
        <v>58</v>
      </c>
      <c r="BE81" s="667"/>
      <c r="BF81" s="668"/>
      <c r="BG81" s="98"/>
      <c r="BH81" s="98"/>
      <c r="BI81" s="293">
        <v>452046</v>
      </c>
      <c r="BJ81" s="294"/>
      <c r="BK81" s="295"/>
      <c r="BL81" s="296" t="s">
        <v>1484</v>
      </c>
      <c r="BM81" s="297"/>
      <c r="BN81" s="297"/>
      <c r="BO81" s="297"/>
      <c r="BP81" s="297"/>
      <c r="BQ81" s="297"/>
      <c r="BR81" s="297"/>
      <c r="BS81" s="297"/>
      <c r="BT81" s="297"/>
      <c r="BU81" s="297"/>
      <c r="BV81" s="321"/>
      <c r="BW81" s="298">
        <v>300</v>
      </c>
      <c r="BX81" s="299"/>
      <c r="BY81" s="299"/>
      <c r="BZ81" s="300"/>
      <c r="CA81" s="299"/>
      <c r="CB81" s="301"/>
      <c r="CC81" s="293">
        <v>452073</v>
      </c>
      <c r="CD81" s="294"/>
      <c r="CE81" s="295"/>
      <c r="CF81" s="296" t="s">
        <v>1482</v>
      </c>
      <c r="CG81" s="297"/>
      <c r="CH81" s="297"/>
      <c r="CI81" s="297"/>
      <c r="CJ81" s="297"/>
      <c r="CK81" s="297"/>
      <c r="CL81" s="297"/>
      <c r="CM81" s="297"/>
      <c r="CN81" s="297"/>
      <c r="CO81" s="297"/>
      <c r="CP81" s="321"/>
      <c r="CQ81" s="298">
        <v>430</v>
      </c>
      <c r="CR81" s="299"/>
      <c r="CS81" s="299"/>
      <c r="CT81" s="300"/>
      <c r="CU81" s="299"/>
      <c r="CV81" s="301"/>
    </row>
    <row r="82" spans="1:100" ht="12.75" customHeight="1" thickBot="1" x14ac:dyDescent="0.25">
      <c r="A82" s="316"/>
      <c r="B82" s="317"/>
      <c r="C82" s="317"/>
      <c r="D82" s="317"/>
      <c r="E82" s="317"/>
      <c r="F82" s="317"/>
      <c r="G82" s="317"/>
      <c r="H82" s="317"/>
      <c r="I82" s="317"/>
      <c r="J82" s="317"/>
      <c r="K82" s="317"/>
      <c r="L82" s="317"/>
      <c r="M82" s="317"/>
      <c r="N82" s="317"/>
      <c r="O82" s="317"/>
      <c r="P82" s="317"/>
      <c r="Q82" s="317"/>
      <c r="R82" s="317"/>
      <c r="S82" s="317"/>
      <c r="T82" s="317"/>
      <c r="U82" s="318"/>
      <c r="V82" s="98"/>
      <c r="W82" s="98"/>
      <c r="AM82" s="98"/>
      <c r="AN82" s="98"/>
      <c r="AO82" s="98"/>
      <c r="AP82" s="556" t="s">
        <v>1486</v>
      </c>
      <c r="AQ82" s="557"/>
      <c r="AR82" s="557"/>
      <c r="AS82" s="557"/>
      <c r="AT82" s="557"/>
      <c r="AU82" s="557"/>
      <c r="AV82" s="557"/>
      <c r="AW82" s="558"/>
      <c r="AX82" s="332">
        <f>BC56+BC63+BC21+BC28+BC31+BC38+BC46</f>
        <v>14320</v>
      </c>
      <c r="AY82" s="332"/>
      <c r="AZ82" s="332"/>
      <c r="BA82" s="332"/>
      <c r="BB82" s="333" t="s">
        <v>66</v>
      </c>
      <c r="BC82" s="334"/>
      <c r="BD82" s="665" t="s">
        <v>58</v>
      </c>
      <c r="BE82" s="665"/>
      <c r="BF82" s="666"/>
      <c r="BG82" s="98"/>
      <c r="BH82" s="98"/>
      <c r="BI82" s="293">
        <v>452047</v>
      </c>
      <c r="BJ82" s="294"/>
      <c r="BK82" s="295"/>
      <c r="BL82" s="296" t="s">
        <v>1487</v>
      </c>
      <c r="BM82" s="297"/>
      <c r="BN82" s="297"/>
      <c r="BO82" s="297"/>
      <c r="BP82" s="297"/>
      <c r="BQ82" s="297"/>
      <c r="BR82" s="297"/>
      <c r="BS82" s="297"/>
      <c r="BT82" s="297"/>
      <c r="BU82" s="297"/>
      <c r="BV82" s="321"/>
      <c r="BW82" s="298">
        <v>360</v>
      </c>
      <c r="BX82" s="299"/>
      <c r="BY82" s="299"/>
      <c r="BZ82" s="300"/>
      <c r="CA82" s="299"/>
      <c r="CB82" s="301"/>
      <c r="CC82" s="293">
        <v>452074</v>
      </c>
      <c r="CD82" s="294"/>
      <c r="CE82" s="295"/>
      <c r="CF82" s="296" t="s">
        <v>1485</v>
      </c>
      <c r="CG82" s="297"/>
      <c r="CH82" s="297"/>
      <c r="CI82" s="297"/>
      <c r="CJ82" s="297"/>
      <c r="CK82" s="297"/>
      <c r="CL82" s="297"/>
      <c r="CM82" s="297"/>
      <c r="CN82" s="297"/>
      <c r="CO82" s="297"/>
      <c r="CP82" s="321"/>
      <c r="CQ82" s="298">
        <v>800</v>
      </c>
      <c r="CR82" s="299"/>
      <c r="CS82" s="299"/>
      <c r="CT82" s="300"/>
      <c r="CU82" s="299"/>
      <c r="CV82" s="301"/>
    </row>
    <row r="83" spans="1:100" ht="12.75" customHeight="1" x14ac:dyDescent="0.2">
      <c r="A83" s="305" t="str">
        <f>IF(ヘッダ入力!$AG$35="デフォルト値",ヘッダ入力!$AY$35,VLOOKUP(ヘッダ入力!$AG$35,ヘッダ入力!$AY$35:$BB$43,1,FALSE))</f>
        <v>(株)ショッパー社町田支社</v>
      </c>
      <c r="B83" s="306"/>
      <c r="C83" s="306"/>
      <c r="D83" s="306"/>
      <c r="E83" s="306"/>
      <c r="F83" s="306"/>
      <c r="G83" s="306"/>
      <c r="H83" s="306"/>
      <c r="I83" s="306"/>
      <c r="J83" s="306"/>
      <c r="K83" s="306"/>
      <c r="L83" s="306"/>
      <c r="M83" s="306"/>
      <c r="N83" s="306"/>
      <c r="O83" s="306"/>
      <c r="P83" s="306"/>
      <c r="Q83" s="306"/>
      <c r="R83" s="306"/>
      <c r="S83" s="306"/>
      <c r="T83" s="306"/>
      <c r="U83" s="307"/>
      <c r="V83" s="98"/>
      <c r="W83" s="98"/>
      <c r="X83" s="311" t="s">
        <v>476</v>
      </c>
      <c r="Y83" s="311"/>
      <c r="Z83" s="311"/>
      <c r="AA83" s="311"/>
      <c r="AB83" s="311"/>
      <c r="AC83" s="311"/>
      <c r="AD83" s="311"/>
      <c r="AE83" s="311"/>
      <c r="AF83" s="311"/>
      <c r="AG83" s="311"/>
      <c r="AH83" s="311"/>
      <c r="AI83" s="311"/>
      <c r="AJ83" s="311"/>
      <c r="AK83" s="311"/>
      <c r="AL83" s="311"/>
      <c r="AM83" s="98"/>
      <c r="AN83" s="98"/>
      <c r="AO83" s="98"/>
      <c r="AP83" s="556" t="s">
        <v>1489</v>
      </c>
      <c r="AQ83" s="557"/>
      <c r="AR83" s="557"/>
      <c r="AS83" s="557"/>
      <c r="AT83" s="557"/>
      <c r="AU83" s="557"/>
      <c r="AV83" s="557"/>
      <c r="AW83" s="558"/>
      <c r="AX83" s="332">
        <f>AI40+AI41+AI42+BW25+BW47+BW54+BW58+BW66+BW73+BW90</f>
        <v>35735</v>
      </c>
      <c r="AY83" s="332"/>
      <c r="AZ83" s="332"/>
      <c r="BA83" s="332"/>
      <c r="BB83" s="333" t="s">
        <v>66</v>
      </c>
      <c r="BC83" s="334"/>
      <c r="BD83" s="663" t="s">
        <v>58</v>
      </c>
      <c r="BE83" s="663"/>
      <c r="BF83" s="664"/>
      <c r="BG83" s="98"/>
      <c r="BH83" s="98"/>
      <c r="BI83" s="293">
        <v>452048</v>
      </c>
      <c r="BJ83" s="294"/>
      <c r="BK83" s="295"/>
      <c r="BL83" s="296" t="s">
        <v>1490</v>
      </c>
      <c r="BM83" s="297"/>
      <c r="BN83" s="297"/>
      <c r="BO83" s="297"/>
      <c r="BP83" s="297"/>
      <c r="BQ83" s="297"/>
      <c r="BR83" s="297"/>
      <c r="BS83" s="297"/>
      <c r="BT83" s="297"/>
      <c r="BU83" s="297"/>
      <c r="BV83" s="321"/>
      <c r="BW83" s="298">
        <v>420</v>
      </c>
      <c r="BX83" s="299"/>
      <c r="BY83" s="299"/>
      <c r="BZ83" s="300"/>
      <c r="CA83" s="299"/>
      <c r="CB83" s="301"/>
      <c r="CC83" s="293">
        <v>452075</v>
      </c>
      <c r="CD83" s="294"/>
      <c r="CE83" s="295"/>
      <c r="CF83" s="296" t="s">
        <v>1488</v>
      </c>
      <c r="CG83" s="297"/>
      <c r="CH83" s="297"/>
      <c r="CI83" s="297"/>
      <c r="CJ83" s="297"/>
      <c r="CK83" s="297"/>
      <c r="CL83" s="297"/>
      <c r="CM83" s="297"/>
      <c r="CN83" s="297"/>
      <c r="CO83" s="297"/>
      <c r="CP83" s="321"/>
      <c r="CQ83" s="384">
        <v>950</v>
      </c>
      <c r="CR83" s="385"/>
      <c r="CS83" s="385"/>
      <c r="CT83" s="300"/>
      <c r="CU83" s="299"/>
      <c r="CV83" s="301"/>
    </row>
    <row r="84" spans="1:100" ht="12.75" customHeight="1" x14ac:dyDescent="0.2">
      <c r="A84" s="308"/>
      <c r="B84" s="309"/>
      <c r="C84" s="309"/>
      <c r="D84" s="309"/>
      <c r="E84" s="309"/>
      <c r="F84" s="309"/>
      <c r="G84" s="309"/>
      <c r="H84" s="309"/>
      <c r="I84" s="309"/>
      <c r="J84" s="309"/>
      <c r="K84" s="309"/>
      <c r="L84" s="309"/>
      <c r="M84" s="309"/>
      <c r="N84" s="309"/>
      <c r="O84" s="309"/>
      <c r="P84" s="309"/>
      <c r="Q84" s="309"/>
      <c r="R84" s="309"/>
      <c r="S84" s="309"/>
      <c r="T84" s="309"/>
      <c r="U84" s="310"/>
      <c r="V84" s="98"/>
      <c r="W84" s="98"/>
      <c r="X84" s="311"/>
      <c r="Y84" s="311"/>
      <c r="Z84" s="311"/>
      <c r="AA84" s="311"/>
      <c r="AB84" s="311"/>
      <c r="AC84" s="311"/>
      <c r="AD84" s="311"/>
      <c r="AE84" s="311"/>
      <c r="AF84" s="311"/>
      <c r="AG84" s="311"/>
      <c r="AH84" s="311"/>
      <c r="AI84" s="311"/>
      <c r="AJ84" s="311"/>
      <c r="AK84" s="311"/>
      <c r="AL84" s="311"/>
      <c r="AM84" s="98"/>
      <c r="AN84" s="98"/>
      <c r="AO84" s="98"/>
      <c r="AP84" s="556" t="s">
        <v>1492</v>
      </c>
      <c r="AQ84" s="557"/>
      <c r="AR84" s="557"/>
      <c r="AS84" s="557"/>
      <c r="AT84" s="557"/>
      <c r="AU84" s="557"/>
      <c r="AV84" s="557"/>
      <c r="AW84" s="558"/>
      <c r="AX84" s="332">
        <f>BW75</f>
        <v>450</v>
      </c>
      <c r="AY84" s="332"/>
      <c r="AZ84" s="332"/>
      <c r="BA84" s="332"/>
      <c r="BB84" s="333" t="s">
        <v>66</v>
      </c>
      <c r="BC84" s="334"/>
      <c r="BD84" s="661" t="s">
        <v>58</v>
      </c>
      <c r="BE84" s="661"/>
      <c r="BF84" s="662"/>
      <c r="BG84" s="98"/>
      <c r="BH84" s="98"/>
      <c r="BI84" s="293">
        <v>452080</v>
      </c>
      <c r="BJ84" s="294"/>
      <c r="BK84" s="295"/>
      <c r="BL84" s="296" t="s">
        <v>1493</v>
      </c>
      <c r="BM84" s="297"/>
      <c r="BN84" s="297"/>
      <c r="BO84" s="297"/>
      <c r="BP84" s="297"/>
      <c r="BQ84" s="297"/>
      <c r="BR84" s="297"/>
      <c r="BS84" s="297"/>
      <c r="BT84" s="297"/>
      <c r="BU84" s="297"/>
      <c r="BV84" s="321"/>
      <c r="BW84" s="298">
        <v>500</v>
      </c>
      <c r="BX84" s="299"/>
      <c r="BY84" s="299"/>
      <c r="BZ84" s="300"/>
      <c r="CA84" s="299"/>
      <c r="CB84" s="301"/>
      <c r="CC84" s="293">
        <v>452076</v>
      </c>
      <c r="CD84" s="294"/>
      <c r="CE84" s="295"/>
      <c r="CF84" s="296" t="s">
        <v>1491</v>
      </c>
      <c r="CG84" s="297"/>
      <c r="CH84" s="297"/>
      <c r="CI84" s="297"/>
      <c r="CJ84" s="297"/>
      <c r="CK84" s="297"/>
      <c r="CL84" s="297"/>
      <c r="CM84" s="297"/>
      <c r="CN84" s="297"/>
      <c r="CO84" s="297"/>
      <c r="CP84" s="321"/>
      <c r="CQ84" s="298">
        <v>180</v>
      </c>
      <c r="CR84" s="299"/>
      <c r="CS84" s="299"/>
      <c r="CT84" s="300"/>
      <c r="CU84" s="299"/>
      <c r="CV84" s="301"/>
    </row>
    <row r="85" spans="1:100" ht="12.75" customHeight="1" x14ac:dyDescent="0.2">
      <c r="A85" s="593" t="str">
        <f>IF(ヘッダ入力!$AG$35="デフォルト値",ヘッダ入力!$AZ$35,VLOOKUP(ヘッダ入力!$AG$35,ヘッダ入力!$AY$35:$BB$43,2,FALSE))</f>
        <v>tel.042-725-2251／fax.042-726-3776</v>
      </c>
      <c r="B85" s="594"/>
      <c r="C85" s="594"/>
      <c r="D85" s="594"/>
      <c r="E85" s="594"/>
      <c r="F85" s="594"/>
      <c r="G85" s="594"/>
      <c r="H85" s="594"/>
      <c r="I85" s="594"/>
      <c r="J85" s="594"/>
      <c r="K85" s="594"/>
      <c r="L85" s="594"/>
      <c r="M85" s="594"/>
      <c r="N85" s="594"/>
      <c r="O85" s="594"/>
      <c r="P85" s="594"/>
      <c r="Q85" s="594"/>
      <c r="R85" s="594"/>
      <c r="S85" s="594"/>
      <c r="T85" s="594"/>
      <c r="U85" s="595"/>
      <c r="V85" s="98"/>
      <c r="W85" s="98"/>
      <c r="X85" s="562" t="s">
        <v>1495</v>
      </c>
      <c r="Y85" s="563"/>
      <c r="Z85" s="563"/>
      <c r="AA85" s="563"/>
      <c r="AB85" s="563"/>
      <c r="AC85" s="563"/>
      <c r="AD85" s="563"/>
      <c r="AE85" s="563"/>
      <c r="AF85" s="563"/>
      <c r="AG85" s="563"/>
      <c r="AH85" s="563"/>
      <c r="AI85" s="563"/>
      <c r="AJ85" s="563"/>
      <c r="AK85" s="563"/>
      <c r="AL85" s="564"/>
      <c r="AM85" s="98"/>
      <c r="AN85" s="98"/>
      <c r="AO85" s="98"/>
      <c r="AP85" s="556" t="s">
        <v>1496</v>
      </c>
      <c r="AQ85" s="557"/>
      <c r="AR85" s="557"/>
      <c r="AS85" s="557"/>
      <c r="AT85" s="557"/>
      <c r="AU85" s="557"/>
      <c r="AV85" s="557"/>
      <c r="AW85" s="558"/>
      <c r="AX85" s="332">
        <f>CQ29+CQ67+CQ34+CQ41+CQ50+CQ58+CQ63+O60+O65+AI20</f>
        <v>26391</v>
      </c>
      <c r="AY85" s="332"/>
      <c r="AZ85" s="332"/>
      <c r="BA85" s="332"/>
      <c r="BB85" s="333" t="s">
        <v>53</v>
      </c>
      <c r="BC85" s="334"/>
      <c r="BD85" s="659" t="s">
        <v>58</v>
      </c>
      <c r="BE85" s="659"/>
      <c r="BF85" s="660"/>
      <c r="BG85" s="98"/>
      <c r="BH85" s="98"/>
      <c r="BI85" s="293">
        <v>452113</v>
      </c>
      <c r="BJ85" s="294"/>
      <c r="BK85" s="295"/>
      <c r="BL85" s="296" t="s">
        <v>1497</v>
      </c>
      <c r="BM85" s="297"/>
      <c r="BN85" s="297"/>
      <c r="BO85" s="297"/>
      <c r="BP85" s="297"/>
      <c r="BQ85" s="297"/>
      <c r="BR85" s="297"/>
      <c r="BS85" s="297"/>
      <c r="BT85" s="297"/>
      <c r="BU85" s="297"/>
      <c r="BV85" s="321"/>
      <c r="BW85" s="298">
        <v>540</v>
      </c>
      <c r="BX85" s="299"/>
      <c r="BY85" s="299"/>
      <c r="BZ85" s="300"/>
      <c r="CA85" s="299"/>
      <c r="CB85" s="301"/>
      <c r="CC85" s="293">
        <v>452077</v>
      </c>
      <c r="CD85" s="294"/>
      <c r="CE85" s="295"/>
      <c r="CF85" s="296" t="s">
        <v>1494</v>
      </c>
      <c r="CG85" s="297"/>
      <c r="CH85" s="297"/>
      <c r="CI85" s="297"/>
      <c r="CJ85" s="297"/>
      <c r="CK85" s="297"/>
      <c r="CL85" s="297"/>
      <c r="CM85" s="297"/>
      <c r="CN85" s="297"/>
      <c r="CO85" s="297"/>
      <c r="CP85" s="321"/>
      <c r="CQ85" s="298">
        <v>150</v>
      </c>
      <c r="CR85" s="299"/>
      <c r="CS85" s="299"/>
      <c r="CT85" s="300"/>
      <c r="CU85" s="299"/>
      <c r="CV85" s="301"/>
    </row>
    <row r="86" spans="1:100" ht="12.75" customHeight="1" x14ac:dyDescent="0.2">
      <c r="A86" s="593"/>
      <c r="B86" s="594"/>
      <c r="C86" s="594"/>
      <c r="D86" s="594"/>
      <c r="E86" s="594"/>
      <c r="F86" s="594"/>
      <c r="G86" s="594"/>
      <c r="H86" s="594"/>
      <c r="I86" s="594"/>
      <c r="J86" s="594"/>
      <c r="K86" s="594"/>
      <c r="L86" s="594"/>
      <c r="M86" s="594"/>
      <c r="N86" s="594"/>
      <c r="O86" s="594"/>
      <c r="P86" s="594"/>
      <c r="Q86" s="594"/>
      <c r="R86" s="594"/>
      <c r="S86" s="594"/>
      <c r="T86" s="594"/>
      <c r="U86" s="595"/>
      <c r="V86" s="98"/>
      <c r="W86" s="98"/>
      <c r="X86" s="275" t="s">
        <v>1499</v>
      </c>
      <c r="Y86" s="276"/>
      <c r="Z86" s="276"/>
      <c r="AA86" s="276"/>
      <c r="AB86" s="276"/>
      <c r="AC86" s="276"/>
      <c r="AD86" s="276"/>
      <c r="AE86" s="276"/>
      <c r="AF86" s="276"/>
      <c r="AG86" s="276"/>
      <c r="AH86" s="276"/>
      <c r="AI86" s="276"/>
      <c r="AJ86" s="276"/>
      <c r="AK86" s="276"/>
      <c r="AL86" s="277"/>
      <c r="AM86" s="98"/>
      <c r="AN86" s="98"/>
      <c r="AO86" s="98"/>
      <c r="AP86" s="556" t="s">
        <v>1500</v>
      </c>
      <c r="AQ86" s="557"/>
      <c r="AR86" s="557"/>
      <c r="AS86" s="557"/>
      <c r="AT86" s="557"/>
      <c r="AU86" s="557"/>
      <c r="AV86" s="557"/>
      <c r="AW86" s="558"/>
      <c r="AX86" s="332">
        <f>AI59+AI60</f>
        <v>1070</v>
      </c>
      <c r="AY86" s="332"/>
      <c r="AZ86" s="332"/>
      <c r="BA86" s="332"/>
      <c r="BB86" s="333" t="s">
        <v>53</v>
      </c>
      <c r="BC86" s="334"/>
      <c r="BD86" s="656" t="s">
        <v>58</v>
      </c>
      <c r="BE86" s="657"/>
      <c r="BF86" s="658"/>
      <c r="BG86" s="98"/>
      <c r="BH86" s="98"/>
      <c r="BI86" s="293">
        <v>452124</v>
      </c>
      <c r="BJ86" s="294"/>
      <c r="BK86" s="295"/>
      <c r="BL86" s="296" t="s">
        <v>1501</v>
      </c>
      <c r="BM86" s="297"/>
      <c r="BN86" s="297"/>
      <c r="BO86" s="297"/>
      <c r="BP86" s="297"/>
      <c r="BQ86" s="297"/>
      <c r="BR86" s="297"/>
      <c r="BS86" s="297"/>
      <c r="BT86" s="297"/>
      <c r="BU86" s="297"/>
      <c r="BV86" s="321"/>
      <c r="BW86" s="298">
        <v>400</v>
      </c>
      <c r="BX86" s="299"/>
      <c r="BY86" s="299"/>
      <c r="BZ86" s="300"/>
      <c r="CA86" s="299"/>
      <c r="CB86" s="301"/>
      <c r="CC86" s="293">
        <v>452085</v>
      </c>
      <c r="CD86" s="294"/>
      <c r="CE86" s="295"/>
      <c r="CF86" s="296" t="s">
        <v>1498</v>
      </c>
      <c r="CG86" s="297"/>
      <c r="CH86" s="297"/>
      <c r="CI86" s="297"/>
      <c r="CJ86" s="297"/>
      <c r="CK86" s="297"/>
      <c r="CL86" s="297"/>
      <c r="CM86" s="297"/>
      <c r="CN86" s="297"/>
      <c r="CO86" s="297"/>
      <c r="CP86" s="321"/>
      <c r="CQ86" s="298">
        <v>550</v>
      </c>
      <c r="CR86" s="299"/>
      <c r="CS86" s="299"/>
      <c r="CT86" s="300"/>
      <c r="CU86" s="299"/>
      <c r="CV86" s="301"/>
    </row>
    <row r="87" spans="1:100" ht="12.75" customHeight="1" thickBot="1" x14ac:dyDescent="0.25">
      <c r="A87" s="653" t="str">
        <f>IF(ヘッダ入力!$AG$35="デフォルト値",ヘッダ入力!$BA$35,VLOOKUP(ヘッダ入力!$AG$35,ヘッダ入力!$AY$35:$BB$43,3,FALSE))</f>
        <v>〒194-0013</v>
      </c>
      <c r="B87" s="654"/>
      <c r="C87" s="654"/>
      <c r="D87" s="654"/>
      <c r="E87" s="654"/>
      <c r="F87" s="585" t="str">
        <f>IF(ヘッダ入力!$AG$35="デフォルト値",ヘッダ入力!$BB$35,VLOOKUP(ヘッダ入力!$AG$35,ヘッダ入力!$AY$35:$BB$43,4,FALSE))</f>
        <v>　　町田市原町田4-19-18
　　グリーンコート町田1階</v>
      </c>
      <c r="G87" s="585"/>
      <c r="H87" s="585"/>
      <c r="I87" s="585"/>
      <c r="J87" s="585"/>
      <c r="K87" s="585"/>
      <c r="L87" s="585"/>
      <c r="M87" s="585"/>
      <c r="N87" s="585"/>
      <c r="O87" s="585"/>
      <c r="P87" s="585"/>
      <c r="Q87" s="585"/>
      <c r="R87" s="585"/>
      <c r="S87" s="585"/>
      <c r="T87" s="585"/>
      <c r="U87" s="586"/>
      <c r="V87" s="98"/>
      <c r="W87" s="98"/>
      <c r="X87" s="275"/>
      <c r="Y87" s="276"/>
      <c r="Z87" s="276"/>
      <c r="AA87" s="276"/>
      <c r="AB87" s="276"/>
      <c r="AC87" s="276"/>
      <c r="AD87" s="276"/>
      <c r="AE87" s="276"/>
      <c r="AF87" s="276"/>
      <c r="AG87" s="276"/>
      <c r="AH87" s="276"/>
      <c r="AI87" s="276"/>
      <c r="AJ87" s="276"/>
      <c r="AK87" s="276"/>
      <c r="AL87" s="277"/>
      <c r="AM87" s="98"/>
      <c r="AN87" s="98"/>
      <c r="AO87" s="98"/>
      <c r="AP87" s="338" t="s">
        <v>1503</v>
      </c>
      <c r="AQ87" s="339"/>
      <c r="AR87" s="339"/>
      <c r="AS87" s="339"/>
      <c r="AT87" s="339"/>
      <c r="AU87" s="339"/>
      <c r="AV87" s="339"/>
      <c r="AW87" s="340"/>
      <c r="AX87" s="655">
        <f>CQ75+CQ79+CQ88</f>
        <v>9140</v>
      </c>
      <c r="AY87" s="655"/>
      <c r="AZ87" s="655"/>
      <c r="BA87" s="655"/>
      <c r="BB87" s="603" t="s">
        <v>66</v>
      </c>
      <c r="BC87" s="604"/>
      <c r="BD87" s="650" t="s">
        <v>58</v>
      </c>
      <c r="BE87" s="651"/>
      <c r="BF87" s="652"/>
      <c r="BG87" s="98"/>
      <c r="BH87" s="98"/>
      <c r="BI87" s="293">
        <v>452126</v>
      </c>
      <c r="BJ87" s="294"/>
      <c r="BK87" s="295"/>
      <c r="BL87" s="296" t="s">
        <v>1504</v>
      </c>
      <c r="BM87" s="297"/>
      <c r="BN87" s="297"/>
      <c r="BO87" s="297"/>
      <c r="BP87" s="297"/>
      <c r="BQ87" s="297"/>
      <c r="BR87" s="297"/>
      <c r="BS87" s="297"/>
      <c r="BT87" s="297"/>
      <c r="BU87" s="297"/>
      <c r="BV87" s="321"/>
      <c r="BW87" s="298">
        <v>470</v>
      </c>
      <c r="BX87" s="299"/>
      <c r="BY87" s="299"/>
      <c r="BZ87" s="300"/>
      <c r="CA87" s="299"/>
      <c r="CB87" s="301"/>
      <c r="CC87" s="293">
        <v>452078</v>
      </c>
      <c r="CD87" s="294"/>
      <c r="CE87" s="295"/>
      <c r="CF87" s="296" t="s">
        <v>1502</v>
      </c>
      <c r="CG87" s="297"/>
      <c r="CH87" s="297"/>
      <c r="CI87" s="297"/>
      <c r="CJ87" s="297"/>
      <c r="CK87" s="297"/>
      <c r="CL87" s="297"/>
      <c r="CM87" s="297"/>
      <c r="CN87" s="297"/>
      <c r="CO87" s="297"/>
      <c r="CP87" s="321"/>
      <c r="CQ87" s="298">
        <v>1600</v>
      </c>
      <c r="CR87" s="299"/>
      <c r="CS87" s="299"/>
      <c r="CT87" s="300"/>
      <c r="CU87" s="299"/>
      <c r="CV87" s="301"/>
    </row>
    <row r="88" spans="1:100" ht="12.75" customHeight="1" thickBot="1" x14ac:dyDescent="0.25">
      <c r="A88" s="653"/>
      <c r="B88" s="654"/>
      <c r="C88" s="654"/>
      <c r="D88" s="654"/>
      <c r="E88" s="654"/>
      <c r="F88" s="585"/>
      <c r="G88" s="585"/>
      <c r="H88" s="585"/>
      <c r="I88" s="585"/>
      <c r="J88" s="585"/>
      <c r="K88" s="585"/>
      <c r="L88" s="585"/>
      <c r="M88" s="585"/>
      <c r="N88" s="585"/>
      <c r="O88" s="585"/>
      <c r="P88" s="585"/>
      <c r="Q88" s="585"/>
      <c r="R88" s="585"/>
      <c r="S88" s="585"/>
      <c r="T88" s="585"/>
      <c r="U88" s="586"/>
      <c r="V88" s="98"/>
      <c r="W88" s="98"/>
      <c r="X88" s="275"/>
      <c r="Y88" s="276"/>
      <c r="Z88" s="276"/>
      <c r="AA88" s="276"/>
      <c r="AB88" s="276"/>
      <c r="AC88" s="276"/>
      <c r="AD88" s="276"/>
      <c r="AE88" s="276"/>
      <c r="AF88" s="276"/>
      <c r="AG88" s="276"/>
      <c r="AH88" s="276"/>
      <c r="AI88" s="276"/>
      <c r="AJ88" s="276"/>
      <c r="AK88" s="276"/>
      <c r="AL88" s="277"/>
      <c r="AM88" s="98"/>
      <c r="AN88" s="98"/>
      <c r="AO88" s="98"/>
      <c r="AP88" s="327" t="s">
        <v>57</v>
      </c>
      <c r="AQ88" s="328"/>
      <c r="AR88" s="328"/>
      <c r="AS88" s="328"/>
      <c r="AT88" s="328"/>
      <c r="AU88" s="328"/>
      <c r="AV88" s="328"/>
      <c r="AW88" s="329"/>
      <c r="AX88" s="330">
        <f>SUM(AX81:BA87)</f>
        <v>116151</v>
      </c>
      <c r="AY88" s="330"/>
      <c r="AZ88" s="330"/>
      <c r="BA88" s="330"/>
      <c r="BB88" s="324" t="s">
        <v>66</v>
      </c>
      <c r="BC88" s="324"/>
      <c r="BD88" s="324"/>
      <c r="BE88" s="324"/>
      <c r="BF88" s="325"/>
      <c r="BG88" s="98"/>
      <c r="BH88" s="98"/>
      <c r="BI88" s="293">
        <v>452132</v>
      </c>
      <c r="BJ88" s="294"/>
      <c r="BK88" s="295"/>
      <c r="BL88" s="296" t="s">
        <v>1506</v>
      </c>
      <c r="BM88" s="297"/>
      <c r="BN88" s="297"/>
      <c r="BO88" s="297"/>
      <c r="BP88" s="297"/>
      <c r="BQ88" s="297"/>
      <c r="BR88" s="297"/>
      <c r="BS88" s="297"/>
      <c r="BT88" s="297"/>
      <c r="BU88" s="297"/>
      <c r="BV88" s="321"/>
      <c r="BW88" s="298">
        <v>200</v>
      </c>
      <c r="BX88" s="299"/>
      <c r="BY88" s="299"/>
      <c r="BZ88" s="300"/>
      <c r="CA88" s="299"/>
      <c r="CB88" s="301"/>
      <c r="CC88" s="388" t="s">
        <v>1505</v>
      </c>
      <c r="CD88" s="389"/>
      <c r="CE88" s="389"/>
      <c r="CF88" s="389"/>
      <c r="CG88" s="389"/>
      <c r="CH88" s="389"/>
      <c r="CI88" s="389"/>
      <c r="CJ88" s="389"/>
      <c r="CK88" s="389"/>
      <c r="CL88" s="389"/>
      <c r="CM88" s="389"/>
      <c r="CN88" s="389"/>
      <c r="CO88" s="389"/>
      <c r="CP88" s="390"/>
      <c r="CQ88" s="391">
        <f>SUM(CQ80:CQ87)</f>
        <v>5310</v>
      </c>
      <c r="CR88" s="392"/>
      <c r="CS88" s="393"/>
      <c r="CT88" s="394" t="str">
        <f>IF(COUNTA(CT80:CT87)=0,"",SUMIF(CT80:CT87,"●",CQ80:CQ87)+SUM(CT80:CT87))</f>
        <v/>
      </c>
      <c r="CU88" s="392"/>
      <c r="CV88" s="393"/>
    </row>
    <row r="89" spans="1:100" ht="12.75" customHeight="1" thickBot="1" x14ac:dyDescent="0.25">
      <c r="A89" s="108"/>
      <c r="B89" s="109"/>
      <c r="C89" s="109"/>
      <c r="D89" s="109"/>
      <c r="E89" s="109"/>
      <c r="F89" s="587"/>
      <c r="G89" s="587"/>
      <c r="H89" s="587"/>
      <c r="I89" s="587"/>
      <c r="J89" s="587"/>
      <c r="K89" s="587"/>
      <c r="L89" s="587"/>
      <c r="M89" s="587"/>
      <c r="N89" s="587"/>
      <c r="O89" s="587"/>
      <c r="P89" s="587"/>
      <c r="Q89" s="587"/>
      <c r="R89" s="587"/>
      <c r="S89" s="587"/>
      <c r="T89" s="587"/>
      <c r="U89" s="588"/>
      <c r="V89" s="98"/>
      <c r="W89" s="98"/>
      <c r="X89" s="290" t="s">
        <v>1507</v>
      </c>
      <c r="Y89" s="291"/>
      <c r="Z89" s="291"/>
      <c r="AA89" s="291"/>
      <c r="AB89" s="291"/>
      <c r="AC89" s="291"/>
      <c r="AD89" s="291"/>
      <c r="AE89" s="291"/>
      <c r="AF89" s="291"/>
      <c r="AG89" s="291"/>
      <c r="AH89" s="291"/>
      <c r="AI89" s="291"/>
      <c r="AJ89" s="291"/>
      <c r="AK89" s="291"/>
      <c r="AL89" s="292"/>
      <c r="AM89" s="98"/>
      <c r="AN89" s="98"/>
      <c r="AO89" s="61"/>
      <c r="BG89" s="61"/>
      <c r="BH89" s="61"/>
      <c r="BI89" s="293">
        <v>452134</v>
      </c>
      <c r="BJ89" s="294"/>
      <c r="BK89" s="295"/>
      <c r="BL89" s="296" t="s">
        <v>1508</v>
      </c>
      <c r="BM89" s="297"/>
      <c r="BN89" s="297"/>
      <c r="BO89" s="297"/>
      <c r="BP89" s="297"/>
      <c r="BQ89" s="297"/>
      <c r="BR89" s="297"/>
      <c r="BS89" s="297"/>
      <c r="BT89" s="297"/>
      <c r="BU89" s="297"/>
      <c r="BV89" s="321"/>
      <c r="BW89" s="298">
        <v>560</v>
      </c>
      <c r="BX89" s="299"/>
      <c r="BY89" s="299"/>
      <c r="BZ89" s="300"/>
      <c r="CA89" s="299"/>
      <c r="CB89" s="301"/>
      <c r="CC89" s="647" t="s">
        <v>67</v>
      </c>
      <c r="CD89" s="574"/>
      <c r="CE89" s="574"/>
      <c r="CF89" s="574"/>
      <c r="CG89" s="574"/>
      <c r="CH89" s="574"/>
      <c r="CI89" s="574"/>
      <c r="CJ89" s="366">
        <f>BW25+BW47+BW54+BW58+BW66+BW73+BW75+BW90+CQ29+CQ67+CQ75+CQ79+CQ88+CQ34+CQ41+CQ50+CQ58+CQ63</f>
        <v>65316</v>
      </c>
      <c r="CK89" s="404"/>
      <c r="CL89" s="404"/>
      <c r="CM89" s="404"/>
      <c r="CN89" s="404"/>
      <c r="CO89" s="404"/>
      <c r="CP89" s="405"/>
      <c r="CQ89" s="375"/>
      <c r="CR89" s="367"/>
      <c r="CS89" s="367"/>
      <c r="CT89" s="367"/>
      <c r="CU89" s="367"/>
      <c r="CV89" s="368"/>
    </row>
    <row r="90" spans="1:100" ht="12.75" customHeight="1" thickBot="1" x14ac:dyDescent="0.25">
      <c r="A90" s="592" t="s">
        <v>491</v>
      </c>
      <c r="B90" s="592"/>
      <c r="C90" s="592"/>
      <c r="D90" s="592"/>
      <c r="E90" s="592"/>
      <c r="F90" s="592"/>
      <c r="G90" s="592"/>
      <c r="H90" s="592"/>
      <c r="I90" s="592"/>
      <c r="J90" s="592"/>
      <c r="K90" s="592"/>
      <c r="L90" s="592"/>
      <c r="M90" s="592"/>
      <c r="N90" s="592"/>
      <c r="O90" s="592"/>
      <c r="P90" s="592"/>
      <c r="Q90" s="592"/>
      <c r="R90" s="592"/>
      <c r="S90" s="592"/>
      <c r="T90" s="592"/>
      <c r="U90" s="592"/>
      <c r="V90" s="592"/>
      <c r="W90" s="592"/>
      <c r="X90" s="106"/>
      <c r="Y90" s="106"/>
      <c r="Z90" s="106"/>
      <c r="AA90" s="106"/>
      <c r="AB90" s="106"/>
      <c r="AC90" s="106"/>
      <c r="AD90" s="106"/>
      <c r="AE90" s="106"/>
      <c r="AF90" s="106"/>
      <c r="AG90" s="106"/>
      <c r="AH90" s="106"/>
      <c r="AI90" s="106"/>
      <c r="AJ90" s="106"/>
      <c r="AK90" s="106"/>
      <c r="AL90" s="106"/>
      <c r="AM90" s="98"/>
      <c r="AN90" s="98"/>
      <c r="AO90" s="31"/>
      <c r="BG90" s="31"/>
      <c r="BH90" s="31"/>
      <c r="BI90" s="278" t="s">
        <v>1509</v>
      </c>
      <c r="BJ90" s="279"/>
      <c r="BK90" s="279"/>
      <c r="BL90" s="279"/>
      <c r="BM90" s="279"/>
      <c r="BN90" s="279"/>
      <c r="BO90" s="279"/>
      <c r="BP90" s="279"/>
      <c r="BQ90" s="279"/>
      <c r="BR90" s="279"/>
      <c r="BS90" s="279"/>
      <c r="BT90" s="279"/>
      <c r="BU90" s="279"/>
      <c r="BV90" s="320"/>
      <c r="BW90" s="280">
        <f>SUM(BW76:BW89)</f>
        <v>6232</v>
      </c>
      <c r="BX90" s="281"/>
      <c r="BY90" s="282"/>
      <c r="BZ90" s="571" t="str">
        <f>IF(COUNTA(BZ76:BZ89)=0,"",SUMIF(BZ76:BZ89,"●",BW76:BW89)+SUM(BZ76:BZ89))</f>
        <v/>
      </c>
      <c r="CA90" s="572"/>
      <c r="CB90" s="573"/>
      <c r="CC90" s="648"/>
      <c r="CD90" s="569"/>
      <c r="CE90" s="569"/>
      <c r="CF90" s="569"/>
      <c r="CG90" s="569"/>
      <c r="CH90" s="569"/>
      <c r="CI90" s="569"/>
      <c r="CJ90" s="406"/>
      <c r="CK90" s="407"/>
      <c r="CL90" s="407"/>
      <c r="CM90" s="407"/>
      <c r="CN90" s="407"/>
      <c r="CO90" s="407"/>
      <c r="CP90" s="408"/>
      <c r="CQ90" s="369"/>
      <c r="CR90" s="370"/>
      <c r="CS90" s="370"/>
      <c r="CT90" s="370"/>
      <c r="CU90" s="370"/>
      <c r="CV90" s="371"/>
    </row>
    <row r="91" spans="1:100" ht="12.75" customHeight="1" thickBot="1" x14ac:dyDescent="0.25">
      <c r="A91" s="592"/>
      <c r="B91" s="592"/>
      <c r="C91" s="592"/>
      <c r="D91" s="592"/>
      <c r="E91" s="592"/>
      <c r="F91" s="592"/>
      <c r="G91" s="592"/>
      <c r="H91" s="592"/>
      <c r="I91" s="592"/>
      <c r="J91" s="592"/>
      <c r="K91" s="592"/>
      <c r="L91" s="592"/>
      <c r="M91" s="592"/>
      <c r="N91" s="592"/>
      <c r="O91" s="592"/>
      <c r="P91" s="592"/>
      <c r="Q91" s="592"/>
      <c r="R91" s="592"/>
      <c r="S91" s="592"/>
      <c r="T91" s="592"/>
      <c r="U91" s="592"/>
      <c r="V91" s="592"/>
      <c r="W91" s="592"/>
      <c r="AM91" s="98"/>
      <c r="AN91" s="98"/>
      <c r="CC91" s="649"/>
      <c r="CD91" s="570"/>
      <c r="CE91" s="570"/>
      <c r="CF91" s="570"/>
      <c r="CG91" s="570"/>
      <c r="CH91" s="570"/>
      <c r="CI91" s="570"/>
      <c r="CJ91" s="409"/>
      <c r="CK91" s="410"/>
      <c r="CL91" s="410"/>
      <c r="CM91" s="410"/>
      <c r="CN91" s="410"/>
      <c r="CO91" s="410"/>
      <c r="CP91" s="411"/>
      <c r="CQ91" s="372"/>
      <c r="CR91" s="373"/>
      <c r="CS91" s="373"/>
      <c r="CT91" s="373"/>
      <c r="CU91" s="373"/>
      <c r="CV91" s="374"/>
    </row>
    <row r="92" spans="1:100" ht="12.75" customHeight="1" x14ac:dyDescent="0.2">
      <c r="AP92" s="31"/>
      <c r="AQ92" s="31"/>
      <c r="AR92" s="31"/>
      <c r="AS92" s="31"/>
      <c r="AT92" s="31"/>
      <c r="AU92" s="31"/>
      <c r="AV92" s="31"/>
      <c r="AW92" s="31"/>
      <c r="AX92" s="31"/>
      <c r="AY92" s="31"/>
      <c r="AZ92" s="31"/>
      <c r="BA92" s="31"/>
      <c r="BB92" s="31"/>
      <c r="BC92" s="31"/>
      <c r="BD92" s="31"/>
      <c r="BE92" s="31"/>
      <c r="BF92" s="31"/>
    </row>
    <row r="93" spans="1:100" x14ac:dyDescent="0.2">
      <c r="AL93" s="31"/>
      <c r="AM93" s="31"/>
      <c r="AN93" s="31"/>
    </row>
    <row r="94" spans="1:100" x14ac:dyDescent="0.2">
      <c r="AM94" s="31"/>
      <c r="AN94" s="31"/>
      <c r="BI94" s="98"/>
      <c r="BJ94" s="98"/>
      <c r="BK94" s="98"/>
      <c r="BL94" s="98"/>
      <c r="BM94" s="98"/>
      <c r="BN94" s="98"/>
      <c r="BO94" s="98"/>
      <c r="BP94" s="98"/>
      <c r="BQ94" s="98"/>
      <c r="BR94" s="98"/>
      <c r="BS94" s="98"/>
      <c r="BT94" s="98"/>
      <c r="BU94" s="98"/>
      <c r="BV94" s="98"/>
      <c r="BW94" s="98"/>
      <c r="BX94" s="98"/>
      <c r="BY94" s="98"/>
      <c r="BZ94" s="98"/>
      <c r="CA94" s="98"/>
      <c r="CB94" s="98"/>
    </row>
    <row r="95" spans="1:100" x14ac:dyDescent="0.2">
      <c r="BI95" s="98"/>
      <c r="BJ95" s="98"/>
      <c r="BK95" s="98"/>
      <c r="BL95" s="98"/>
      <c r="BM95" s="98"/>
      <c r="BN95" s="98"/>
      <c r="BO95" s="98"/>
      <c r="BP95" s="98"/>
      <c r="BQ95" s="98"/>
      <c r="BR95" s="98"/>
      <c r="BS95" s="98"/>
      <c r="BT95" s="98"/>
      <c r="BU95" s="98"/>
      <c r="BV95" s="98"/>
      <c r="BW95" s="98"/>
      <c r="BX95" s="98"/>
      <c r="BY95" s="98"/>
      <c r="BZ95" s="98"/>
      <c r="CA95" s="98"/>
      <c r="CB95" s="98"/>
    </row>
    <row r="96" spans="1:100" x14ac:dyDescent="0.2">
      <c r="BI96" s="98"/>
      <c r="BJ96" s="98"/>
      <c r="BK96" s="98"/>
      <c r="BL96" s="98"/>
      <c r="BM96" s="98"/>
      <c r="BN96" s="98"/>
      <c r="BO96" s="98"/>
      <c r="BP96" s="98"/>
      <c r="BQ96" s="98"/>
      <c r="BR96" s="98"/>
      <c r="BS96" s="98"/>
      <c r="BT96" s="98"/>
      <c r="BU96" s="98"/>
      <c r="BV96" s="98"/>
      <c r="BW96" s="98"/>
      <c r="BX96" s="98"/>
      <c r="BY96" s="98"/>
      <c r="BZ96" s="98"/>
      <c r="CA96" s="98"/>
      <c r="CB96" s="98"/>
    </row>
    <row r="97" spans="61:80" x14ac:dyDescent="0.2">
      <c r="BI97" s="98"/>
      <c r="BJ97" s="98"/>
      <c r="BK97" s="98"/>
      <c r="BL97" s="98"/>
      <c r="BM97" s="98"/>
      <c r="BN97" s="98"/>
      <c r="BO97" s="98"/>
      <c r="BP97" s="98"/>
      <c r="BQ97" s="98"/>
      <c r="BR97" s="98"/>
      <c r="BS97" s="98"/>
      <c r="BT97" s="98"/>
      <c r="BU97" s="98"/>
      <c r="BV97" s="98"/>
      <c r="BW97" s="98"/>
      <c r="BX97" s="98"/>
      <c r="BY97" s="98"/>
      <c r="BZ97" s="98"/>
      <c r="CA97" s="98"/>
      <c r="CB97" s="98"/>
    </row>
    <row r="98" spans="61:80" x14ac:dyDescent="0.2">
      <c r="BI98" s="98"/>
      <c r="BJ98" s="98"/>
      <c r="BK98" s="98"/>
      <c r="BL98" s="98"/>
      <c r="BM98" s="98"/>
      <c r="BN98" s="98"/>
      <c r="BO98" s="98"/>
      <c r="BP98" s="98"/>
      <c r="BQ98" s="98"/>
      <c r="BR98" s="98"/>
      <c r="BS98" s="98"/>
      <c r="BT98" s="98"/>
      <c r="BU98" s="98"/>
      <c r="BV98" s="98"/>
      <c r="BW98" s="98"/>
      <c r="BX98" s="98"/>
      <c r="BY98" s="98"/>
      <c r="BZ98" s="98"/>
      <c r="CA98" s="98"/>
      <c r="CB98" s="98"/>
    </row>
    <row r="102" spans="61:80" x14ac:dyDescent="0.2">
      <c r="BI102" s="31"/>
    </row>
    <row r="103" spans="61:80" x14ac:dyDescent="0.2">
      <c r="BI103" s="31"/>
    </row>
  </sheetData>
  <sheetProtection formatCells="0"/>
  <mergeCells count="1313">
    <mergeCell ref="A1:BE2"/>
    <mergeCell ref="I3:Q3"/>
    <mergeCell ref="BE3:BQ3"/>
    <mergeCell ref="A4:G4"/>
    <mergeCell ref="I4:Y4"/>
    <mergeCell ref="Z4:AE4"/>
    <mergeCell ref="AF4:AN4"/>
    <mergeCell ref="AO4:AU4"/>
    <mergeCell ref="AV4:BD4"/>
    <mergeCell ref="BE4:BL4"/>
    <mergeCell ref="AX5:BC5"/>
    <mergeCell ref="BF5:BK5"/>
    <mergeCell ref="BN5:BQ5"/>
    <mergeCell ref="AV6:AW6"/>
    <mergeCell ref="AX6:BC6"/>
    <mergeCell ref="BF6:BI6"/>
    <mergeCell ref="BJ6:BP6"/>
    <mergeCell ref="BN4:BQ4"/>
    <mergeCell ref="BR4:BU5"/>
    <mergeCell ref="BV4:CF5"/>
    <mergeCell ref="CG4:CI5"/>
    <mergeCell ref="CJ4:CV6"/>
    <mergeCell ref="A5:G8"/>
    <mergeCell ref="I5:AE6"/>
    <mergeCell ref="AF5:AN6"/>
    <mergeCell ref="AO5:AU6"/>
    <mergeCell ref="AV5:AW5"/>
    <mergeCell ref="BE7:BI7"/>
    <mergeCell ref="BJ7:BQ7"/>
    <mergeCell ref="BR7:CI10"/>
    <mergeCell ref="CJ7:CV7"/>
    <mergeCell ref="I8:AE8"/>
    <mergeCell ref="AF8:AO10"/>
    <mergeCell ref="AP8:AU8"/>
    <mergeCell ref="AV8:BD8"/>
    <mergeCell ref="BE8:BI10"/>
    <mergeCell ref="BJ8:BQ10"/>
    <mergeCell ref="BR6:CI6"/>
    <mergeCell ref="I7:J7"/>
    <mergeCell ref="K7:M7"/>
    <mergeCell ref="O7:Q7"/>
    <mergeCell ref="S7:V7"/>
    <mergeCell ref="W7:Y7"/>
    <mergeCell ref="Z7:AC7"/>
    <mergeCell ref="AD7:AE7"/>
    <mergeCell ref="AF7:AT7"/>
    <mergeCell ref="AW7:BA7"/>
    <mergeCell ref="BC13:BE13"/>
    <mergeCell ref="BF13:BH13"/>
    <mergeCell ref="A13:C13"/>
    <mergeCell ref="D13:N13"/>
    <mergeCell ref="O13:Q13"/>
    <mergeCell ref="R13:T13"/>
    <mergeCell ref="U13:W13"/>
    <mergeCell ref="X13:AH13"/>
    <mergeCell ref="BE12:BH12"/>
    <mergeCell ref="BI12:BR12"/>
    <mergeCell ref="BS12:BT12"/>
    <mergeCell ref="BU12:CJ12"/>
    <mergeCell ref="CK12:CR12"/>
    <mergeCell ref="CS12:CV12"/>
    <mergeCell ref="I9:AE10"/>
    <mergeCell ref="AP9:AU9"/>
    <mergeCell ref="AW9:BA9"/>
    <mergeCell ref="AP10:AU10"/>
    <mergeCell ref="BA10:BC10"/>
    <mergeCell ref="A12:J12"/>
    <mergeCell ref="K12:L12"/>
    <mergeCell ref="M12:AV12"/>
    <mergeCell ref="AW12:BD12"/>
    <mergeCell ref="BW14:BY14"/>
    <mergeCell ref="BZ14:CB14"/>
    <mergeCell ref="CC14:CE14"/>
    <mergeCell ref="CF14:CP14"/>
    <mergeCell ref="CQ14:CS14"/>
    <mergeCell ref="CT14:CV14"/>
    <mergeCell ref="AO14:AQ14"/>
    <mergeCell ref="AR14:BB14"/>
    <mergeCell ref="BC14:BE14"/>
    <mergeCell ref="BF14:BH14"/>
    <mergeCell ref="BI14:BK14"/>
    <mergeCell ref="BL14:BV14"/>
    <mergeCell ref="CQ13:CS13"/>
    <mergeCell ref="CT13:CV13"/>
    <mergeCell ref="A14:C14"/>
    <mergeCell ref="D14:N14"/>
    <mergeCell ref="O14:Q14"/>
    <mergeCell ref="R14:T14"/>
    <mergeCell ref="U14:W14"/>
    <mergeCell ref="X14:AH14"/>
    <mergeCell ref="AI14:AK14"/>
    <mergeCell ref="AL14:AN14"/>
    <mergeCell ref="BI13:BK13"/>
    <mergeCell ref="BL13:BV13"/>
    <mergeCell ref="BW13:BY13"/>
    <mergeCell ref="BZ13:CB13"/>
    <mergeCell ref="CC13:CE13"/>
    <mergeCell ref="CF13:CP13"/>
    <mergeCell ref="AI13:AK13"/>
    <mergeCell ref="AL13:AN13"/>
    <mergeCell ref="AO13:AQ13"/>
    <mergeCell ref="AR13:BB13"/>
    <mergeCell ref="CQ15:CS15"/>
    <mergeCell ref="CT15:CV15"/>
    <mergeCell ref="A16:C16"/>
    <mergeCell ref="D16:N16"/>
    <mergeCell ref="O16:Q16"/>
    <mergeCell ref="R16:T16"/>
    <mergeCell ref="U16:W16"/>
    <mergeCell ref="X16:AH16"/>
    <mergeCell ref="AI16:AK16"/>
    <mergeCell ref="AL16:AN16"/>
    <mergeCell ref="BI15:BK15"/>
    <mergeCell ref="BL15:BV15"/>
    <mergeCell ref="BW15:BY15"/>
    <mergeCell ref="BZ15:CB15"/>
    <mergeCell ref="CC15:CE15"/>
    <mergeCell ref="CF15:CP15"/>
    <mergeCell ref="AI15:AK15"/>
    <mergeCell ref="AL15:AN15"/>
    <mergeCell ref="AO15:AQ15"/>
    <mergeCell ref="AR15:BB15"/>
    <mergeCell ref="BC15:BE15"/>
    <mergeCell ref="BF15:BH15"/>
    <mergeCell ref="A15:C15"/>
    <mergeCell ref="D15:N15"/>
    <mergeCell ref="O15:Q15"/>
    <mergeCell ref="R15:T15"/>
    <mergeCell ref="U15:W15"/>
    <mergeCell ref="X15:AH15"/>
    <mergeCell ref="BC17:BE17"/>
    <mergeCell ref="BF17:BH17"/>
    <mergeCell ref="A17:C17"/>
    <mergeCell ref="D17:N17"/>
    <mergeCell ref="O17:Q17"/>
    <mergeCell ref="R17:T17"/>
    <mergeCell ref="U17:W17"/>
    <mergeCell ref="X17:AH17"/>
    <mergeCell ref="BW16:BY16"/>
    <mergeCell ref="BZ16:CB16"/>
    <mergeCell ref="CC16:CE16"/>
    <mergeCell ref="CF16:CP16"/>
    <mergeCell ref="CQ16:CS16"/>
    <mergeCell ref="CT16:CV16"/>
    <mergeCell ref="AO16:AQ16"/>
    <mergeCell ref="AR16:BB16"/>
    <mergeCell ref="BC16:BE16"/>
    <mergeCell ref="BF16:BH16"/>
    <mergeCell ref="BI16:BK16"/>
    <mergeCell ref="BL16:BV16"/>
    <mergeCell ref="BW18:BY18"/>
    <mergeCell ref="BZ18:CB18"/>
    <mergeCell ref="CC18:CE18"/>
    <mergeCell ref="CF18:CP18"/>
    <mergeCell ref="CQ18:CS18"/>
    <mergeCell ref="CT18:CV18"/>
    <mergeCell ref="AO18:AQ18"/>
    <mergeCell ref="AR18:BB18"/>
    <mergeCell ref="BC18:BE18"/>
    <mergeCell ref="BF18:BH18"/>
    <mergeCell ref="BI18:BK18"/>
    <mergeCell ref="BL18:BV18"/>
    <mergeCell ref="CQ17:CS17"/>
    <mergeCell ref="CT17:CV17"/>
    <mergeCell ref="A18:C18"/>
    <mergeCell ref="D18:N18"/>
    <mergeCell ref="O18:Q18"/>
    <mergeCell ref="R18:T18"/>
    <mergeCell ref="U18:W18"/>
    <mergeCell ref="X18:AH18"/>
    <mergeCell ref="AI18:AK18"/>
    <mergeCell ref="AL18:AN18"/>
    <mergeCell ref="BI17:BK17"/>
    <mergeCell ref="BL17:BV17"/>
    <mergeCell ref="BW17:BY17"/>
    <mergeCell ref="BZ17:CB17"/>
    <mergeCell ref="CC17:CE17"/>
    <mergeCell ref="CF17:CP17"/>
    <mergeCell ref="AI17:AK17"/>
    <mergeCell ref="AL17:AN17"/>
    <mergeCell ref="AO17:AQ17"/>
    <mergeCell ref="AR17:BB17"/>
    <mergeCell ref="CQ19:CS19"/>
    <mergeCell ref="CT19:CV19"/>
    <mergeCell ref="A20:C20"/>
    <mergeCell ref="D20:N20"/>
    <mergeCell ref="O20:Q20"/>
    <mergeCell ref="R20:T20"/>
    <mergeCell ref="U20:AH20"/>
    <mergeCell ref="AI20:AK20"/>
    <mergeCell ref="AL20:AN20"/>
    <mergeCell ref="AO20:AQ20"/>
    <mergeCell ref="BI19:BK19"/>
    <mergeCell ref="BL19:BV19"/>
    <mergeCell ref="BW19:BY19"/>
    <mergeCell ref="BZ19:CB19"/>
    <mergeCell ref="CC19:CE19"/>
    <mergeCell ref="CF19:CP19"/>
    <mergeCell ref="AI19:AK19"/>
    <mergeCell ref="AL19:AN19"/>
    <mergeCell ref="AO19:AQ19"/>
    <mergeCell ref="AR19:BB19"/>
    <mergeCell ref="BC19:BE19"/>
    <mergeCell ref="BF19:BH19"/>
    <mergeCell ref="A19:C19"/>
    <mergeCell ref="D19:N19"/>
    <mergeCell ref="O19:Q19"/>
    <mergeCell ref="R19:T19"/>
    <mergeCell ref="U19:W19"/>
    <mergeCell ref="X19:AH19"/>
    <mergeCell ref="X21:AH21"/>
    <mergeCell ref="AI21:AK21"/>
    <mergeCell ref="AL21:AN21"/>
    <mergeCell ref="AO21:BB21"/>
    <mergeCell ref="BC21:BE21"/>
    <mergeCell ref="BF21:BH21"/>
    <mergeCell ref="BZ20:CB20"/>
    <mergeCell ref="CC20:CE20"/>
    <mergeCell ref="CF20:CP20"/>
    <mergeCell ref="CQ20:CS20"/>
    <mergeCell ref="CT20:CV20"/>
    <mergeCell ref="A21:C21"/>
    <mergeCell ref="D21:N21"/>
    <mergeCell ref="O21:Q21"/>
    <mergeCell ref="R21:T21"/>
    <mergeCell ref="U21:W21"/>
    <mergeCell ref="AR20:BB20"/>
    <mergeCell ref="BC20:BE20"/>
    <mergeCell ref="BF20:BH20"/>
    <mergeCell ref="BI20:BK20"/>
    <mergeCell ref="BL20:BV20"/>
    <mergeCell ref="BW20:BY20"/>
    <mergeCell ref="BZ22:CB22"/>
    <mergeCell ref="CC22:CE22"/>
    <mergeCell ref="CF22:CP22"/>
    <mergeCell ref="CQ22:CS22"/>
    <mergeCell ref="CT22:CV22"/>
    <mergeCell ref="A23:C23"/>
    <mergeCell ref="D23:N23"/>
    <mergeCell ref="O23:Q23"/>
    <mergeCell ref="R23:T23"/>
    <mergeCell ref="U23:W23"/>
    <mergeCell ref="AR22:BB22"/>
    <mergeCell ref="BC22:BE22"/>
    <mergeCell ref="BF22:BH22"/>
    <mergeCell ref="BI22:BK22"/>
    <mergeCell ref="BL22:BV22"/>
    <mergeCell ref="BW22:BY22"/>
    <mergeCell ref="CQ21:CS21"/>
    <mergeCell ref="CT21:CV21"/>
    <mergeCell ref="A22:N22"/>
    <mergeCell ref="O22:Q22"/>
    <mergeCell ref="R22:T22"/>
    <mergeCell ref="U22:W22"/>
    <mergeCell ref="X22:AH22"/>
    <mergeCell ref="AI22:AK22"/>
    <mergeCell ref="AL22:AN22"/>
    <mergeCell ref="AO22:AQ22"/>
    <mergeCell ref="BI21:BK21"/>
    <mergeCell ref="BL21:BV21"/>
    <mergeCell ref="BW21:BY21"/>
    <mergeCell ref="BZ21:CB21"/>
    <mergeCell ref="CC21:CE21"/>
    <mergeCell ref="CF21:CP21"/>
    <mergeCell ref="CF23:CP23"/>
    <mergeCell ref="CQ23:CS23"/>
    <mergeCell ref="CT23:CV23"/>
    <mergeCell ref="A24:C24"/>
    <mergeCell ref="D24:N24"/>
    <mergeCell ref="O24:Q24"/>
    <mergeCell ref="R24:T24"/>
    <mergeCell ref="U24:W24"/>
    <mergeCell ref="X24:AH24"/>
    <mergeCell ref="AI24:AK24"/>
    <mergeCell ref="BF23:BH23"/>
    <mergeCell ref="BI23:BK23"/>
    <mergeCell ref="BL23:BV23"/>
    <mergeCell ref="BW23:BY23"/>
    <mergeCell ref="BZ23:CB23"/>
    <mergeCell ref="CC23:CE23"/>
    <mergeCell ref="X23:AH23"/>
    <mergeCell ref="AI23:AK23"/>
    <mergeCell ref="AL23:AN23"/>
    <mergeCell ref="AO23:AQ23"/>
    <mergeCell ref="AR23:BB23"/>
    <mergeCell ref="BC23:BE23"/>
    <mergeCell ref="CT24:CV24"/>
    <mergeCell ref="A25:C25"/>
    <mergeCell ref="D25:N25"/>
    <mergeCell ref="O25:Q25"/>
    <mergeCell ref="R25:T25"/>
    <mergeCell ref="U25:W25"/>
    <mergeCell ref="X25:AH25"/>
    <mergeCell ref="AI25:AK25"/>
    <mergeCell ref="AL25:AN25"/>
    <mergeCell ref="AO25:AQ25"/>
    <mergeCell ref="BL24:BV24"/>
    <mergeCell ref="BW24:BY24"/>
    <mergeCell ref="BZ24:CB24"/>
    <mergeCell ref="CC24:CE24"/>
    <mergeCell ref="CF24:CP24"/>
    <mergeCell ref="CQ24:CS24"/>
    <mergeCell ref="AL24:AN24"/>
    <mergeCell ref="AO24:AQ24"/>
    <mergeCell ref="AR24:BB24"/>
    <mergeCell ref="BC24:BE24"/>
    <mergeCell ref="BF24:BH24"/>
    <mergeCell ref="BI24:BK24"/>
    <mergeCell ref="AI26:AK26"/>
    <mergeCell ref="AL26:AN26"/>
    <mergeCell ref="AO26:AQ26"/>
    <mergeCell ref="AR26:BB26"/>
    <mergeCell ref="BC26:BE26"/>
    <mergeCell ref="BF26:BH26"/>
    <mergeCell ref="CC25:CE25"/>
    <mergeCell ref="CF25:CP25"/>
    <mergeCell ref="CQ25:CS25"/>
    <mergeCell ref="CT25:CV25"/>
    <mergeCell ref="A26:C26"/>
    <mergeCell ref="D26:N26"/>
    <mergeCell ref="O26:Q26"/>
    <mergeCell ref="R26:T26"/>
    <mergeCell ref="U26:W26"/>
    <mergeCell ref="X26:AH26"/>
    <mergeCell ref="AR25:BB25"/>
    <mergeCell ref="BC25:BE25"/>
    <mergeCell ref="BF25:BH25"/>
    <mergeCell ref="BI25:BV25"/>
    <mergeCell ref="BW25:BY25"/>
    <mergeCell ref="BZ25:CB25"/>
    <mergeCell ref="BZ27:CB27"/>
    <mergeCell ref="CC27:CE27"/>
    <mergeCell ref="CF27:CP27"/>
    <mergeCell ref="CQ27:CS27"/>
    <mergeCell ref="CT27:CV27"/>
    <mergeCell ref="A28:C28"/>
    <mergeCell ref="D28:N28"/>
    <mergeCell ref="O28:Q28"/>
    <mergeCell ref="R28:T28"/>
    <mergeCell ref="U28:AH28"/>
    <mergeCell ref="AR27:BB27"/>
    <mergeCell ref="BC27:BE27"/>
    <mergeCell ref="BF27:BH27"/>
    <mergeCell ref="BI27:BK27"/>
    <mergeCell ref="BL27:BV27"/>
    <mergeCell ref="BW27:BY27"/>
    <mergeCell ref="CQ26:CS26"/>
    <mergeCell ref="CT26:CV26"/>
    <mergeCell ref="A27:N27"/>
    <mergeCell ref="O27:Q27"/>
    <mergeCell ref="R27:T27"/>
    <mergeCell ref="U27:W27"/>
    <mergeCell ref="X27:AH27"/>
    <mergeCell ref="AI27:AK27"/>
    <mergeCell ref="AL27:AN27"/>
    <mergeCell ref="AO27:AQ27"/>
    <mergeCell ref="BI26:BK26"/>
    <mergeCell ref="BL26:BV26"/>
    <mergeCell ref="BW26:BY26"/>
    <mergeCell ref="BZ26:CB26"/>
    <mergeCell ref="CC26:CE26"/>
    <mergeCell ref="CF26:CP26"/>
    <mergeCell ref="CT28:CV28"/>
    <mergeCell ref="A29:C29"/>
    <mergeCell ref="D29:N29"/>
    <mergeCell ref="O29:Q29"/>
    <mergeCell ref="R29:T29"/>
    <mergeCell ref="U29:W29"/>
    <mergeCell ref="X29:AH29"/>
    <mergeCell ref="AI29:AK29"/>
    <mergeCell ref="AL29:AN29"/>
    <mergeCell ref="AO29:AQ29"/>
    <mergeCell ref="BL28:BV28"/>
    <mergeCell ref="BW28:BY28"/>
    <mergeCell ref="BZ28:CB28"/>
    <mergeCell ref="CC28:CE28"/>
    <mergeCell ref="CF28:CP28"/>
    <mergeCell ref="CQ28:CS28"/>
    <mergeCell ref="AI28:AK28"/>
    <mergeCell ref="AL28:AN28"/>
    <mergeCell ref="AO28:BB28"/>
    <mergeCell ref="BC28:BE28"/>
    <mergeCell ref="BF28:BH28"/>
    <mergeCell ref="BI28:BK28"/>
    <mergeCell ref="AI30:AK30"/>
    <mergeCell ref="AL30:AN30"/>
    <mergeCell ref="AO30:AQ30"/>
    <mergeCell ref="AR30:BB30"/>
    <mergeCell ref="BC30:BE30"/>
    <mergeCell ref="BF30:BH30"/>
    <mergeCell ref="BZ29:CB29"/>
    <mergeCell ref="CC29:CP29"/>
    <mergeCell ref="CQ29:CS29"/>
    <mergeCell ref="CT29:CV29"/>
    <mergeCell ref="A30:C30"/>
    <mergeCell ref="D30:N30"/>
    <mergeCell ref="O30:Q30"/>
    <mergeCell ref="R30:T30"/>
    <mergeCell ref="U30:W30"/>
    <mergeCell ref="X30:AH30"/>
    <mergeCell ref="AR29:BB29"/>
    <mergeCell ref="BC29:BE29"/>
    <mergeCell ref="BF29:BH29"/>
    <mergeCell ref="BI29:BK29"/>
    <mergeCell ref="BL29:BV29"/>
    <mergeCell ref="BW29:BY29"/>
    <mergeCell ref="BZ31:CB31"/>
    <mergeCell ref="CC31:CE31"/>
    <mergeCell ref="CF31:CP31"/>
    <mergeCell ref="CQ31:CS31"/>
    <mergeCell ref="CT31:CV31"/>
    <mergeCell ref="A32:C32"/>
    <mergeCell ref="D32:N32"/>
    <mergeCell ref="O32:Q32"/>
    <mergeCell ref="R32:T32"/>
    <mergeCell ref="U32:W32"/>
    <mergeCell ref="AO31:BB31"/>
    <mergeCell ref="BC31:BE31"/>
    <mergeCell ref="BF31:BH31"/>
    <mergeCell ref="BI31:BK31"/>
    <mergeCell ref="BL31:BV31"/>
    <mergeCell ref="BW31:BY31"/>
    <mergeCell ref="CQ30:CS30"/>
    <mergeCell ref="CT30:CV30"/>
    <mergeCell ref="A31:C31"/>
    <mergeCell ref="D31:N31"/>
    <mergeCell ref="O31:Q31"/>
    <mergeCell ref="R31:T31"/>
    <mergeCell ref="U31:W31"/>
    <mergeCell ref="X31:AH31"/>
    <mergeCell ref="AI31:AK31"/>
    <mergeCell ref="AL31:AN31"/>
    <mergeCell ref="BI30:BK30"/>
    <mergeCell ref="BL30:BV30"/>
    <mergeCell ref="BW30:BY30"/>
    <mergeCell ref="BZ30:CB30"/>
    <mergeCell ref="CC30:CE30"/>
    <mergeCell ref="CF30:CP30"/>
    <mergeCell ref="AR33:BB33"/>
    <mergeCell ref="BC33:BE33"/>
    <mergeCell ref="BF33:BH33"/>
    <mergeCell ref="BI33:BK33"/>
    <mergeCell ref="CF32:CP32"/>
    <mergeCell ref="CQ32:CS32"/>
    <mergeCell ref="CT32:CV32"/>
    <mergeCell ref="A33:C33"/>
    <mergeCell ref="D33:N33"/>
    <mergeCell ref="O33:Q33"/>
    <mergeCell ref="R33:T33"/>
    <mergeCell ref="U33:W33"/>
    <mergeCell ref="X33:AH33"/>
    <mergeCell ref="AI33:AK33"/>
    <mergeCell ref="BF32:BH32"/>
    <mergeCell ref="BI32:BK32"/>
    <mergeCell ref="BL32:BV32"/>
    <mergeCell ref="BW32:BY32"/>
    <mergeCell ref="BZ32:CB32"/>
    <mergeCell ref="CC32:CE32"/>
    <mergeCell ref="X32:AH32"/>
    <mergeCell ref="AI32:AK32"/>
    <mergeCell ref="AL32:AN32"/>
    <mergeCell ref="AO32:AQ32"/>
    <mergeCell ref="AR32:BB32"/>
    <mergeCell ref="BC32:BE32"/>
    <mergeCell ref="A35:C35"/>
    <mergeCell ref="D35:N35"/>
    <mergeCell ref="O35:Q35"/>
    <mergeCell ref="R35:T35"/>
    <mergeCell ref="U35:W35"/>
    <mergeCell ref="X35:AH35"/>
    <mergeCell ref="AI35:AK35"/>
    <mergeCell ref="AL35:AN35"/>
    <mergeCell ref="BF34:BH34"/>
    <mergeCell ref="BI34:BK34"/>
    <mergeCell ref="BL34:BV34"/>
    <mergeCell ref="BW34:BY34"/>
    <mergeCell ref="BZ34:CB34"/>
    <mergeCell ref="CC34:CP34"/>
    <mergeCell ref="CT33:CV33"/>
    <mergeCell ref="A34:N34"/>
    <mergeCell ref="O34:Q34"/>
    <mergeCell ref="R34:T34"/>
    <mergeCell ref="U34:AH34"/>
    <mergeCell ref="AI34:AK34"/>
    <mergeCell ref="AL34:AN34"/>
    <mergeCell ref="AO34:AQ34"/>
    <mergeCell ref="AR34:BB34"/>
    <mergeCell ref="BC34:BE34"/>
    <mergeCell ref="BL33:BV33"/>
    <mergeCell ref="BW33:BY33"/>
    <mergeCell ref="BZ33:CB33"/>
    <mergeCell ref="CC33:CE33"/>
    <mergeCell ref="CF33:CP33"/>
    <mergeCell ref="CQ33:CS33"/>
    <mergeCell ref="AL33:AN33"/>
    <mergeCell ref="AO33:AQ33"/>
    <mergeCell ref="R36:T36"/>
    <mergeCell ref="U36:W36"/>
    <mergeCell ref="X36:AH36"/>
    <mergeCell ref="BW35:BY35"/>
    <mergeCell ref="BZ35:CB35"/>
    <mergeCell ref="CC35:CE35"/>
    <mergeCell ref="CF35:CP35"/>
    <mergeCell ref="CQ35:CS35"/>
    <mergeCell ref="CT35:CV35"/>
    <mergeCell ref="AO35:AQ35"/>
    <mergeCell ref="AR35:BB35"/>
    <mergeCell ref="BC35:BE35"/>
    <mergeCell ref="BF35:BH35"/>
    <mergeCell ref="BI35:BK35"/>
    <mergeCell ref="BL35:BV35"/>
    <mergeCell ref="CQ34:CS34"/>
    <mergeCell ref="CT34:CV34"/>
    <mergeCell ref="CT37:CV37"/>
    <mergeCell ref="AO37:AQ37"/>
    <mergeCell ref="AR37:BB37"/>
    <mergeCell ref="BC37:BE37"/>
    <mergeCell ref="BF37:BH37"/>
    <mergeCell ref="BI37:BK37"/>
    <mergeCell ref="BL37:BV37"/>
    <mergeCell ref="CQ36:CS36"/>
    <mergeCell ref="CT36:CV36"/>
    <mergeCell ref="A37:C37"/>
    <mergeCell ref="D37:N37"/>
    <mergeCell ref="O37:Q37"/>
    <mergeCell ref="R37:T37"/>
    <mergeCell ref="U37:W37"/>
    <mergeCell ref="X37:AH37"/>
    <mergeCell ref="AI37:AK37"/>
    <mergeCell ref="AL37:AN37"/>
    <mergeCell ref="BI36:BK36"/>
    <mergeCell ref="BL36:BV36"/>
    <mergeCell ref="BW36:BY36"/>
    <mergeCell ref="BZ36:CB36"/>
    <mergeCell ref="CC36:CE36"/>
    <mergeCell ref="CF36:CP36"/>
    <mergeCell ref="AI36:AK36"/>
    <mergeCell ref="AL36:AN36"/>
    <mergeCell ref="AO36:AQ36"/>
    <mergeCell ref="AR36:BB36"/>
    <mergeCell ref="BC36:BE36"/>
    <mergeCell ref="BF36:BH36"/>
    <mergeCell ref="A36:C36"/>
    <mergeCell ref="D36:N36"/>
    <mergeCell ref="O36:Q36"/>
    <mergeCell ref="AI38:AK38"/>
    <mergeCell ref="AL38:AN38"/>
    <mergeCell ref="AO38:BB38"/>
    <mergeCell ref="BC38:BE38"/>
    <mergeCell ref="BF38:BH38"/>
    <mergeCell ref="BI38:BK38"/>
    <mergeCell ref="A38:C38"/>
    <mergeCell ref="D38:N38"/>
    <mergeCell ref="O38:Q38"/>
    <mergeCell ref="R38:T38"/>
    <mergeCell ref="U38:W38"/>
    <mergeCell ref="X38:AH38"/>
    <mergeCell ref="BW37:BY37"/>
    <mergeCell ref="BZ37:CB37"/>
    <mergeCell ref="CC37:CE37"/>
    <mergeCell ref="CF37:CP37"/>
    <mergeCell ref="CQ37:CS37"/>
    <mergeCell ref="BZ39:CB39"/>
    <mergeCell ref="CC39:CE39"/>
    <mergeCell ref="CF39:CP39"/>
    <mergeCell ref="CQ39:CS39"/>
    <mergeCell ref="CT39:CV39"/>
    <mergeCell ref="A40:C40"/>
    <mergeCell ref="D40:N40"/>
    <mergeCell ref="O40:Q40"/>
    <mergeCell ref="R40:T40"/>
    <mergeCell ref="U40:W40"/>
    <mergeCell ref="AR39:BB39"/>
    <mergeCell ref="BC39:BE39"/>
    <mergeCell ref="BF39:BH39"/>
    <mergeCell ref="BI39:BK39"/>
    <mergeCell ref="BL39:BV39"/>
    <mergeCell ref="BW39:BY39"/>
    <mergeCell ref="CT38:CV38"/>
    <mergeCell ref="A39:C39"/>
    <mergeCell ref="D39:N39"/>
    <mergeCell ref="O39:Q39"/>
    <mergeCell ref="R39:T39"/>
    <mergeCell ref="U39:W39"/>
    <mergeCell ref="X39:AH39"/>
    <mergeCell ref="AI39:AK39"/>
    <mergeCell ref="AL39:AN39"/>
    <mergeCell ref="AO39:AQ39"/>
    <mergeCell ref="BL38:BV38"/>
    <mergeCell ref="BW38:BY38"/>
    <mergeCell ref="BZ38:CB38"/>
    <mergeCell ref="CC38:CE38"/>
    <mergeCell ref="CF38:CP38"/>
    <mergeCell ref="CQ38:CS38"/>
    <mergeCell ref="CT41:CV41"/>
    <mergeCell ref="AL41:AN41"/>
    <mergeCell ref="AO41:AQ41"/>
    <mergeCell ref="AR41:BB41"/>
    <mergeCell ref="BC41:BE41"/>
    <mergeCell ref="BF41:BH41"/>
    <mergeCell ref="BI41:BK41"/>
    <mergeCell ref="CF40:CP40"/>
    <mergeCell ref="CQ40:CS40"/>
    <mergeCell ref="CT40:CV40"/>
    <mergeCell ref="A41:C41"/>
    <mergeCell ref="D41:N41"/>
    <mergeCell ref="O41:Q41"/>
    <mergeCell ref="R41:T41"/>
    <mergeCell ref="U41:W41"/>
    <mergeCell ref="X41:AH41"/>
    <mergeCell ref="AI41:AK41"/>
    <mergeCell ref="BF40:BH40"/>
    <mergeCell ref="BI40:BK40"/>
    <mergeCell ref="BL40:BV40"/>
    <mergeCell ref="BW40:BY40"/>
    <mergeCell ref="BZ40:CB40"/>
    <mergeCell ref="CC40:CE40"/>
    <mergeCell ref="X40:AH40"/>
    <mergeCell ref="AI40:AK40"/>
    <mergeCell ref="AL40:AN40"/>
    <mergeCell ref="AO40:AQ40"/>
    <mergeCell ref="AR40:BB40"/>
    <mergeCell ref="BC40:BE40"/>
    <mergeCell ref="AI42:AK42"/>
    <mergeCell ref="AL42:AN42"/>
    <mergeCell ref="AO42:AQ42"/>
    <mergeCell ref="AR42:BB42"/>
    <mergeCell ref="BC42:BE42"/>
    <mergeCell ref="BF42:BH42"/>
    <mergeCell ref="A42:C42"/>
    <mergeCell ref="D42:N42"/>
    <mergeCell ref="O42:Q42"/>
    <mergeCell ref="R42:T42"/>
    <mergeCell ref="U42:W42"/>
    <mergeCell ref="X42:AH42"/>
    <mergeCell ref="BL41:BV41"/>
    <mergeCell ref="BW41:BY41"/>
    <mergeCell ref="BZ41:CB41"/>
    <mergeCell ref="CC41:CP41"/>
    <mergeCell ref="CQ41:CS41"/>
    <mergeCell ref="CC43:CE43"/>
    <mergeCell ref="CF43:CP43"/>
    <mergeCell ref="CQ43:CS43"/>
    <mergeCell ref="CT43:CV43"/>
    <mergeCell ref="A44:C44"/>
    <mergeCell ref="D44:N44"/>
    <mergeCell ref="O44:Q44"/>
    <mergeCell ref="R44:T44"/>
    <mergeCell ref="U44:W44"/>
    <mergeCell ref="X44:AH44"/>
    <mergeCell ref="BC43:BE43"/>
    <mergeCell ref="BF43:BH43"/>
    <mergeCell ref="BI43:BK43"/>
    <mergeCell ref="BL43:BV43"/>
    <mergeCell ref="BW43:BY43"/>
    <mergeCell ref="BZ43:CB43"/>
    <mergeCell ref="CQ42:CS42"/>
    <mergeCell ref="CT42:CV42"/>
    <mergeCell ref="A43:N43"/>
    <mergeCell ref="O43:Q43"/>
    <mergeCell ref="R43:T43"/>
    <mergeCell ref="U43:AH43"/>
    <mergeCell ref="AI43:AK43"/>
    <mergeCell ref="AL43:AN43"/>
    <mergeCell ref="AO43:AQ43"/>
    <mergeCell ref="AR43:BB43"/>
    <mergeCell ref="BI42:BK42"/>
    <mergeCell ref="BL42:BV42"/>
    <mergeCell ref="BW42:BY42"/>
    <mergeCell ref="BZ42:CB42"/>
    <mergeCell ref="CC42:CE42"/>
    <mergeCell ref="CF42:CP42"/>
    <mergeCell ref="CT45:CV45"/>
    <mergeCell ref="AO45:AQ45"/>
    <mergeCell ref="AR45:BB45"/>
    <mergeCell ref="BC45:BE45"/>
    <mergeCell ref="BF45:BH45"/>
    <mergeCell ref="BI45:BK45"/>
    <mergeCell ref="BL45:BV45"/>
    <mergeCell ref="CQ44:CS44"/>
    <mergeCell ref="CT44:CV44"/>
    <mergeCell ref="A45:C45"/>
    <mergeCell ref="D45:N45"/>
    <mergeCell ref="O45:Q45"/>
    <mergeCell ref="R45:T45"/>
    <mergeCell ref="U45:W45"/>
    <mergeCell ref="X45:AH45"/>
    <mergeCell ref="AI45:AK45"/>
    <mergeCell ref="AL45:AN45"/>
    <mergeCell ref="BI44:BK44"/>
    <mergeCell ref="BL44:BV44"/>
    <mergeCell ref="BW44:BY44"/>
    <mergeCell ref="BZ44:CB44"/>
    <mergeCell ref="CC44:CE44"/>
    <mergeCell ref="CF44:CP44"/>
    <mergeCell ref="AI44:AK44"/>
    <mergeCell ref="AL44:AN44"/>
    <mergeCell ref="AO44:AQ44"/>
    <mergeCell ref="AR44:BB44"/>
    <mergeCell ref="BC44:BE44"/>
    <mergeCell ref="BF44:BH44"/>
    <mergeCell ref="AI46:AK46"/>
    <mergeCell ref="AL46:AN46"/>
    <mergeCell ref="AO46:BB46"/>
    <mergeCell ref="BC46:BE46"/>
    <mergeCell ref="BF46:BH46"/>
    <mergeCell ref="BI46:BK46"/>
    <mergeCell ref="A46:C46"/>
    <mergeCell ref="D46:N46"/>
    <mergeCell ref="O46:Q46"/>
    <mergeCell ref="R46:T46"/>
    <mergeCell ref="U46:W46"/>
    <mergeCell ref="X46:AH46"/>
    <mergeCell ref="BW45:BY45"/>
    <mergeCell ref="BZ45:CB45"/>
    <mergeCell ref="CC45:CE45"/>
    <mergeCell ref="CF45:CP45"/>
    <mergeCell ref="CQ45:CS45"/>
    <mergeCell ref="CC47:CE47"/>
    <mergeCell ref="CF47:CP47"/>
    <mergeCell ref="CQ47:CS47"/>
    <mergeCell ref="CT47:CV47"/>
    <mergeCell ref="A48:C48"/>
    <mergeCell ref="D48:N48"/>
    <mergeCell ref="O48:Q48"/>
    <mergeCell ref="R48:T48"/>
    <mergeCell ref="U48:W48"/>
    <mergeCell ref="X48:AH48"/>
    <mergeCell ref="AR47:BB47"/>
    <mergeCell ref="BC47:BE47"/>
    <mergeCell ref="BF47:BH47"/>
    <mergeCell ref="BI47:BV47"/>
    <mergeCell ref="BW47:BY47"/>
    <mergeCell ref="BZ47:CB47"/>
    <mergeCell ref="CT46:CV46"/>
    <mergeCell ref="A47:C47"/>
    <mergeCell ref="D47:N47"/>
    <mergeCell ref="O47:Q47"/>
    <mergeCell ref="R47:T47"/>
    <mergeCell ref="U47:W47"/>
    <mergeCell ref="X47:AH47"/>
    <mergeCell ref="AI47:AK47"/>
    <mergeCell ref="AL47:AN47"/>
    <mergeCell ref="AO47:AQ47"/>
    <mergeCell ref="BL46:BV46"/>
    <mergeCell ref="BW46:BY46"/>
    <mergeCell ref="BZ46:CB46"/>
    <mergeCell ref="CC46:CE46"/>
    <mergeCell ref="CF46:CP46"/>
    <mergeCell ref="CQ46:CS46"/>
    <mergeCell ref="CT49:CV49"/>
    <mergeCell ref="AO49:AQ49"/>
    <mergeCell ref="AR49:BB49"/>
    <mergeCell ref="BC49:BE49"/>
    <mergeCell ref="BF49:BH49"/>
    <mergeCell ref="BI49:BK49"/>
    <mergeCell ref="BL49:BV49"/>
    <mergeCell ref="CQ48:CS48"/>
    <mergeCell ref="CT48:CV48"/>
    <mergeCell ref="A49:C49"/>
    <mergeCell ref="D49:N49"/>
    <mergeCell ref="O49:Q49"/>
    <mergeCell ref="R49:T49"/>
    <mergeCell ref="U49:W49"/>
    <mergeCell ref="X49:AH49"/>
    <mergeCell ref="AI49:AK49"/>
    <mergeCell ref="AL49:AN49"/>
    <mergeCell ref="BI48:BK48"/>
    <mergeCell ref="BL48:BV48"/>
    <mergeCell ref="BW48:BY48"/>
    <mergeCell ref="BZ48:CB48"/>
    <mergeCell ref="CC48:CE48"/>
    <mergeCell ref="CF48:CP48"/>
    <mergeCell ref="AI48:AK48"/>
    <mergeCell ref="AL48:AN48"/>
    <mergeCell ref="AO48:AQ48"/>
    <mergeCell ref="AR48:BB48"/>
    <mergeCell ref="BC48:BE48"/>
    <mergeCell ref="BF48:BH48"/>
    <mergeCell ref="AI50:AK50"/>
    <mergeCell ref="AL50:AN50"/>
    <mergeCell ref="AO50:AQ50"/>
    <mergeCell ref="AR50:BB50"/>
    <mergeCell ref="BC50:BE50"/>
    <mergeCell ref="BF50:BH50"/>
    <mergeCell ref="A50:C50"/>
    <mergeCell ref="D50:N50"/>
    <mergeCell ref="O50:Q50"/>
    <mergeCell ref="R50:T50"/>
    <mergeCell ref="U50:W50"/>
    <mergeCell ref="X50:AH50"/>
    <mergeCell ref="BW49:BY49"/>
    <mergeCell ref="BZ49:CB49"/>
    <mergeCell ref="CC49:CE49"/>
    <mergeCell ref="CF49:CP49"/>
    <mergeCell ref="CQ49:CS49"/>
    <mergeCell ref="CC51:CE51"/>
    <mergeCell ref="CF51:CP51"/>
    <mergeCell ref="CQ51:CS51"/>
    <mergeCell ref="CT51:CV51"/>
    <mergeCell ref="A52:C52"/>
    <mergeCell ref="D52:N52"/>
    <mergeCell ref="O52:Q52"/>
    <mergeCell ref="R52:T52"/>
    <mergeCell ref="U52:W52"/>
    <mergeCell ref="X52:AH52"/>
    <mergeCell ref="BC51:BE51"/>
    <mergeCell ref="BF51:BH51"/>
    <mergeCell ref="BI51:BK51"/>
    <mergeCell ref="BL51:BV51"/>
    <mergeCell ref="BW51:BY51"/>
    <mergeCell ref="BZ51:CB51"/>
    <mergeCell ref="CT50:CV50"/>
    <mergeCell ref="A51:C51"/>
    <mergeCell ref="D51:N51"/>
    <mergeCell ref="O51:Q51"/>
    <mergeCell ref="R51:T51"/>
    <mergeCell ref="U51:AH51"/>
    <mergeCell ref="AI51:AK51"/>
    <mergeCell ref="AL51:AN51"/>
    <mergeCell ref="AO51:AQ51"/>
    <mergeCell ref="AR51:BB51"/>
    <mergeCell ref="BI50:BK50"/>
    <mergeCell ref="BL50:BV50"/>
    <mergeCell ref="BW50:BY50"/>
    <mergeCell ref="BZ50:CB50"/>
    <mergeCell ref="CC50:CP50"/>
    <mergeCell ref="CQ50:CS50"/>
    <mergeCell ref="CT53:CV53"/>
    <mergeCell ref="AO53:AQ53"/>
    <mergeCell ref="AR53:BB53"/>
    <mergeCell ref="BC53:BE53"/>
    <mergeCell ref="BF53:BH53"/>
    <mergeCell ref="BI53:BK53"/>
    <mergeCell ref="BL53:BV53"/>
    <mergeCell ref="CQ52:CS52"/>
    <mergeCell ref="CT52:CV52"/>
    <mergeCell ref="A53:C53"/>
    <mergeCell ref="D53:N53"/>
    <mergeCell ref="O53:Q53"/>
    <mergeCell ref="R53:T53"/>
    <mergeCell ref="U53:W53"/>
    <mergeCell ref="X53:AH53"/>
    <mergeCell ref="AI53:AK53"/>
    <mergeCell ref="AL53:AN53"/>
    <mergeCell ref="BI52:BK52"/>
    <mergeCell ref="BL52:BV52"/>
    <mergeCell ref="BW52:BY52"/>
    <mergeCell ref="BZ52:CB52"/>
    <mergeCell ref="CC52:CE52"/>
    <mergeCell ref="CF52:CP52"/>
    <mergeCell ref="AI52:AK52"/>
    <mergeCell ref="AL52:AN52"/>
    <mergeCell ref="AO52:AQ52"/>
    <mergeCell ref="AR52:BB52"/>
    <mergeCell ref="BC52:BE52"/>
    <mergeCell ref="BF52:BH52"/>
    <mergeCell ref="AI54:AK54"/>
    <mergeCell ref="AL54:AN54"/>
    <mergeCell ref="AO54:AQ54"/>
    <mergeCell ref="AR54:BB54"/>
    <mergeCell ref="BC54:BE54"/>
    <mergeCell ref="BF54:BH54"/>
    <mergeCell ref="A54:C54"/>
    <mergeCell ref="D54:N54"/>
    <mergeCell ref="O54:Q54"/>
    <mergeCell ref="R54:T54"/>
    <mergeCell ref="U54:W54"/>
    <mergeCell ref="X54:AH54"/>
    <mergeCell ref="BW53:BY53"/>
    <mergeCell ref="BZ53:CB53"/>
    <mergeCell ref="CC53:CE53"/>
    <mergeCell ref="CF53:CP53"/>
    <mergeCell ref="CQ53:CS53"/>
    <mergeCell ref="CC55:CE55"/>
    <mergeCell ref="CF55:CP55"/>
    <mergeCell ref="CQ55:CS55"/>
    <mergeCell ref="CT55:CV55"/>
    <mergeCell ref="A56:C56"/>
    <mergeCell ref="D56:N56"/>
    <mergeCell ref="O56:Q56"/>
    <mergeCell ref="R56:T56"/>
    <mergeCell ref="U56:W56"/>
    <mergeCell ref="X56:AH56"/>
    <mergeCell ref="BC55:BE55"/>
    <mergeCell ref="BF55:BH55"/>
    <mergeCell ref="BI55:BK55"/>
    <mergeCell ref="BL55:BV55"/>
    <mergeCell ref="BW55:BY55"/>
    <mergeCell ref="BZ55:CB55"/>
    <mergeCell ref="CT54:CV54"/>
    <mergeCell ref="A55:N55"/>
    <mergeCell ref="O55:Q55"/>
    <mergeCell ref="R55:T55"/>
    <mergeCell ref="U55:W55"/>
    <mergeCell ref="X55:AH55"/>
    <mergeCell ref="AI55:AK55"/>
    <mergeCell ref="AL55:AN55"/>
    <mergeCell ref="AO55:AQ55"/>
    <mergeCell ref="AR55:BB55"/>
    <mergeCell ref="BI54:BV54"/>
    <mergeCell ref="BW54:BY54"/>
    <mergeCell ref="BZ54:CB54"/>
    <mergeCell ref="CC54:CE54"/>
    <mergeCell ref="CF54:CP54"/>
    <mergeCell ref="CQ54:CS54"/>
    <mergeCell ref="CT56:CV56"/>
    <mergeCell ref="A57:C57"/>
    <mergeCell ref="D57:N57"/>
    <mergeCell ref="O57:Q57"/>
    <mergeCell ref="R57:T57"/>
    <mergeCell ref="U57:W57"/>
    <mergeCell ref="X57:AH57"/>
    <mergeCell ref="AI57:AK57"/>
    <mergeCell ref="AL57:AN57"/>
    <mergeCell ref="AO57:AQ57"/>
    <mergeCell ref="BL56:BV56"/>
    <mergeCell ref="BW56:BY56"/>
    <mergeCell ref="BZ56:CB56"/>
    <mergeCell ref="CC56:CE56"/>
    <mergeCell ref="CF56:CP56"/>
    <mergeCell ref="CQ56:CS56"/>
    <mergeCell ref="AI56:AK56"/>
    <mergeCell ref="AL56:AN56"/>
    <mergeCell ref="AO56:BB56"/>
    <mergeCell ref="BC56:BE56"/>
    <mergeCell ref="BF56:BH56"/>
    <mergeCell ref="BI56:BK56"/>
    <mergeCell ref="X58:AH58"/>
    <mergeCell ref="AI58:AK58"/>
    <mergeCell ref="AL58:AN58"/>
    <mergeCell ref="AO58:AQ58"/>
    <mergeCell ref="AR58:BB58"/>
    <mergeCell ref="BC58:BE58"/>
    <mergeCell ref="BZ57:CB57"/>
    <mergeCell ref="CC57:CE57"/>
    <mergeCell ref="CF57:CP57"/>
    <mergeCell ref="CQ57:CS57"/>
    <mergeCell ref="CT57:CV57"/>
    <mergeCell ref="A58:C58"/>
    <mergeCell ref="D58:N58"/>
    <mergeCell ref="O58:Q58"/>
    <mergeCell ref="R58:T58"/>
    <mergeCell ref="U58:W58"/>
    <mergeCell ref="AR57:BB57"/>
    <mergeCell ref="BC57:BE57"/>
    <mergeCell ref="BF57:BH57"/>
    <mergeCell ref="BI57:BK57"/>
    <mergeCell ref="BL57:BV57"/>
    <mergeCell ref="BW57:BY57"/>
    <mergeCell ref="BZ59:CB59"/>
    <mergeCell ref="CC59:CE59"/>
    <mergeCell ref="CF59:CP59"/>
    <mergeCell ref="CQ59:CS59"/>
    <mergeCell ref="CT59:CV59"/>
    <mergeCell ref="A60:N60"/>
    <mergeCell ref="O60:Q60"/>
    <mergeCell ref="R60:T60"/>
    <mergeCell ref="U60:W60"/>
    <mergeCell ref="X60:AH60"/>
    <mergeCell ref="AR59:BB59"/>
    <mergeCell ref="BC59:BE59"/>
    <mergeCell ref="BF59:BH59"/>
    <mergeCell ref="BI59:BK59"/>
    <mergeCell ref="BL59:BV59"/>
    <mergeCell ref="BW59:BY59"/>
    <mergeCell ref="CT58:CV58"/>
    <mergeCell ref="A59:C59"/>
    <mergeCell ref="D59:N59"/>
    <mergeCell ref="O59:Q59"/>
    <mergeCell ref="R59:T59"/>
    <mergeCell ref="U59:W59"/>
    <mergeCell ref="X59:AH59"/>
    <mergeCell ref="AI59:AK59"/>
    <mergeCell ref="AL59:AN59"/>
    <mergeCell ref="AO59:AQ59"/>
    <mergeCell ref="BF58:BH58"/>
    <mergeCell ref="BI58:BV58"/>
    <mergeCell ref="BW58:BY58"/>
    <mergeCell ref="BZ58:CB58"/>
    <mergeCell ref="CC58:CP58"/>
    <mergeCell ref="CQ58:CS58"/>
    <mergeCell ref="CQ60:CS60"/>
    <mergeCell ref="CT60:CV60"/>
    <mergeCell ref="A61:C61"/>
    <mergeCell ref="D61:N61"/>
    <mergeCell ref="O61:Q61"/>
    <mergeCell ref="R61:T61"/>
    <mergeCell ref="U61:AH61"/>
    <mergeCell ref="AI61:AK61"/>
    <mergeCell ref="AL61:AN61"/>
    <mergeCell ref="AO61:AQ61"/>
    <mergeCell ref="BI60:BK60"/>
    <mergeCell ref="BL60:BV60"/>
    <mergeCell ref="BW60:BY60"/>
    <mergeCell ref="BZ60:CB60"/>
    <mergeCell ref="CC60:CE60"/>
    <mergeCell ref="CF60:CP60"/>
    <mergeCell ref="AI60:AK60"/>
    <mergeCell ref="AL60:AN60"/>
    <mergeCell ref="AO60:AQ60"/>
    <mergeCell ref="AR60:BB60"/>
    <mergeCell ref="BC60:BE60"/>
    <mergeCell ref="BF60:BH60"/>
    <mergeCell ref="BZ62:CB62"/>
    <mergeCell ref="CC62:CE62"/>
    <mergeCell ref="CF62:CP62"/>
    <mergeCell ref="CQ62:CS62"/>
    <mergeCell ref="CT62:CV62"/>
    <mergeCell ref="A63:C63"/>
    <mergeCell ref="D63:N63"/>
    <mergeCell ref="O63:Q63"/>
    <mergeCell ref="R63:T63"/>
    <mergeCell ref="AO63:BB63"/>
    <mergeCell ref="AR62:BB62"/>
    <mergeCell ref="BC62:BE62"/>
    <mergeCell ref="BF62:BH62"/>
    <mergeCell ref="BI62:BK62"/>
    <mergeCell ref="BL62:BV62"/>
    <mergeCell ref="BW62:BY62"/>
    <mergeCell ref="BZ61:CB61"/>
    <mergeCell ref="CC61:CE61"/>
    <mergeCell ref="CF61:CP61"/>
    <mergeCell ref="CQ61:CS61"/>
    <mergeCell ref="CT61:CV61"/>
    <mergeCell ref="A62:C62"/>
    <mergeCell ref="D62:N62"/>
    <mergeCell ref="O62:Q62"/>
    <mergeCell ref="R62:T62"/>
    <mergeCell ref="AO62:AQ62"/>
    <mergeCell ref="AR61:BB61"/>
    <mergeCell ref="BC61:BE61"/>
    <mergeCell ref="BF61:BH61"/>
    <mergeCell ref="BI61:BK61"/>
    <mergeCell ref="BL61:BV61"/>
    <mergeCell ref="BW61:BY61"/>
    <mergeCell ref="CQ64:CS64"/>
    <mergeCell ref="CT64:CV64"/>
    <mergeCell ref="A65:N65"/>
    <mergeCell ref="O65:Q65"/>
    <mergeCell ref="R65:T65"/>
    <mergeCell ref="BI65:BK65"/>
    <mergeCell ref="BL65:BV65"/>
    <mergeCell ref="BW65:BY65"/>
    <mergeCell ref="BZ65:CB65"/>
    <mergeCell ref="CC65:CE65"/>
    <mergeCell ref="BI64:BK64"/>
    <mergeCell ref="BL64:BV64"/>
    <mergeCell ref="BW64:BY64"/>
    <mergeCell ref="BZ64:CB64"/>
    <mergeCell ref="CC64:CE64"/>
    <mergeCell ref="CF64:CP64"/>
    <mergeCell ref="CC63:CP63"/>
    <mergeCell ref="CQ63:CS63"/>
    <mergeCell ref="CT63:CV63"/>
    <mergeCell ref="A64:C64"/>
    <mergeCell ref="D64:N64"/>
    <mergeCell ref="O64:Q64"/>
    <mergeCell ref="R64:T64"/>
    <mergeCell ref="AO64:AU66"/>
    <mergeCell ref="AV64:BB66"/>
    <mergeCell ref="BC64:BH66"/>
    <mergeCell ref="BC63:BE63"/>
    <mergeCell ref="BF63:BH63"/>
    <mergeCell ref="BI63:BK63"/>
    <mergeCell ref="BL63:BV63"/>
    <mergeCell ref="BW63:BY63"/>
    <mergeCell ref="BZ63:CB63"/>
    <mergeCell ref="CT67:CV67"/>
    <mergeCell ref="BI68:BK68"/>
    <mergeCell ref="BL68:BV68"/>
    <mergeCell ref="BW68:BY68"/>
    <mergeCell ref="BZ68:CB68"/>
    <mergeCell ref="CC68:CE68"/>
    <mergeCell ref="CF68:CP68"/>
    <mergeCell ref="CQ68:CS68"/>
    <mergeCell ref="CT68:CV68"/>
    <mergeCell ref="BI67:BK67"/>
    <mergeCell ref="BL67:BV67"/>
    <mergeCell ref="BW67:BY67"/>
    <mergeCell ref="BZ67:CB67"/>
    <mergeCell ref="CC67:CP67"/>
    <mergeCell ref="CQ67:CS67"/>
    <mergeCell ref="CF65:CP65"/>
    <mergeCell ref="CQ65:CS65"/>
    <mergeCell ref="CT65:CV65"/>
    <mergeCell ref="BI66:BV66"/>
    <mergeCell ref="BW66:BY66"/>
    <mergeCell ref="BZ66:CB66"/>
    <mergeCell ref="CC66:CE66"/>
    <mergeCell ref="CF66:CP66"/>
    <mergeCell ref="CQ66:CS66"/>
    <mergeCell ref="CT66:CV66"/>
    <mergeCell ref="CQ71:CS71"/>
    <mergeCell ref="CT71:CV71"/>
    <mergeCell ref="BI72:BK72"/>
    <mergeCell ref="BL72:BV72"/>
    <mergeCell ref="BW72:BY72"/>
    <mergeCell ref="BZ72:CB72"/>
    <mergeCell ref="CC72:CE72"/>
    <mergeCell ref="CF72:CP72"/>
    <mergeCell ref="CQ72:CS72"/>
    <mergeCell ref="CT72:CV72"/>
    <mergeCell ref="BI71:BK71"/>
    <mergeCell ref="BL71:BV71"/>
    <mergeCell ref="BW71:BY71"/>
    <mergeCell ref="BZ71:CB71"/>
    <mergeCell ref="CC71:CE71"/>
    <mergeCell ref="CF71:CP71"/>
    <mergeCell ref="CQ69:CS69"/>
    <mergeCell ref="CT69:CV69"/>
    <mergeCell ref="BI70:BK70"/>
    <mergeCell ref="BL70:BV70"/>
    <mergeCell ref="BW70:BY70"/>
    <mergeCell ref="BZ70:CB70"/>
    <mergeCell ref="CC70:CE70"/>
    <mergeCell ref="CF70:CP70"/>
    <mergeCell ref="CQ70:CS70"/>
    <mergeCell ref="CT70:CV70"/>
    <mergeCell ref="BI69:BK69"/>
    <mergeCell ref="BL69:BV69"/>
    <mergeCell ref="BW69:BY69"/>
    <mergeCell ref="BZ69:CB69"/>
    <mergeCell ref="CC69:CE69"/>
    <mergeCell ref="CF69:CP69"/>
    <mergeCell ref="CQ74:CS74"/>
    <mergeCell ref="CT74:CV74"/>
    <mergeCell ref="AY75:BB75"/>
    <mergeCell ref="BC75:BF75"/>
    <mergeCell ref="BI75:BV75"/>
    <mergeCell ref="BW75:BY75"/>
    <mergeCell ref="BZ75:CB75"/>
    <mergeCell ref="CC75:CP75"/>
    <mergeCell ref="CQ75:CS75"/>
    <mergeCell ref="CT75:CV75"/>
    <mergeCell ref="CQ73:CS73"/>
    <mergeCell ref="CT73:CV73"/>
    <mergeCell ref="AY74:BB74"/>
    <mergeCell ref="BC74:BF74"/>
    <mergeCell ref="BI74:BK74"/>
    <mergeCell ref="BL74:BV74"/>
    <mergeCell ref="BW74:BY74"/>
    <mergeCell ref="BZ74:CB74"/>
    <mergeCell ref="CC74:CE74"/>
    <mergeCell ref="CF74:CP74"/>
    <mergeCell ref="AY73:BF73"/>
    <mergeCell ref="BI73:BV73"/>
    <mergeCell ref="BW73:BY73"/>
    <mergeCell ref="BZ73:CB73"/>
    <mergeCell ref="CC73:CE73"/>
    <mergeCell ref="CF73:CP73"/>
    <mergeCell ref="CC77:CE77"/>
    <mergeCell ref="CF77:CP77"/>
    <mergeCell ref="CQ77:CS77"/>
    <mergeCell ref="CT77:CV77"/>
    <mergeCell ref="AY78:BF78"/>
    <mergeCell ref="BI78:BK78"/>
    <mergeCell ref="BL78:BV78"/>
    <mergeCell ref="BW78:BY78"/>
    <mergeCell ref="BZ78:CB78"/>
    <mergeCell ref="CC78:CE78"/>
    <mergeCell ref="CC76:CE76"/>
    <mergeCell ref="CF76:CP76"/>
    <mergeCell ref="CQ76:CS76"/>
    <mergeCell ref="CT76:CV76"/>
    <mergeCell ref="AY77:BB77"/>
    <mergeCell ref="BC77:BF77"/>
    <mergeCell ref="BI77:BK77"/>
    <mergeCell ref="BL77:BV77"/>
    <mergeCell ref="BW77:BY77"/>
    <mergeCell ref="BZ77:CB77"/>
    <mergeCell ref="AY76:BB76"/>
    <mergeCell ref="BC76:BF76"/>
    <mergeCell ref="BI76:BK76"/>
    <mergeCell ref="BL76:BV76"/>
    <mergeCell ref="BW76:BY76"/>
    <mergeCell ref="BZ76:CB76"/>
    <mergeCell ref="BZ80:CB80"/>
    <mergeCell ref="CC80:CE80"/>
    <mergeCell ref="CF80:CP80"/>
    <mergeCell ref="CQ80:CS80"/>
    <mergeCell ref="CT80:CV80"/>
    <mergeCell ref="A81:U82"/>
    <mergeCell ref="AP81:AW81"/>
    <mergeCell ref="AX81:BA81"/>
    <mergeCell ref="BB81:BC81"/>
    <mergeCell ref="BD81:BF81"/>
    <mergeCell ref="AP80:AW80"/>
    <mergeCell ref="AX80:BC80"/>
    <mergeCell ref="BD80:BF80"/>
    <mergeCell ref="BI80:BK80"/>
    <mergeCell ref="BL80:BV80"/>
    <mergeCell ref="BW80:BY80"/>
    <mergeCell ref="CF78:CP78"/>
    <mergeCell ref="CQ78:CS78"/>
    <mergeCell ref="CT78:CV78"/>
    <mergeCell ref="BI79:BK79"/>
    <mergeCell ref="BL79:BV79"/>
    <mergeCell ref="BW79:BY79"/>
    <mergeCell ref="BZ79:CB79"/>
    <mergeCell ref="CC79:CP79"/>
    <mergeCell ref="CQ79:CS79"/>
    <mergeCell ref="CT79:CV79"/>
    <mergeCell ref="CC82:CE82"/>
    <mergeCell ref="CF82:CP82"/>
    <mergeCell ref="CQ82:CS82"/>
    <mergeCell ref="CT82:CV82"/>
    <mergeCell ref="A83:U84"/>
    <mergeCell ref="X83:AL84"/>
    <mergeCell ref="AP83:AW83"/>
    <mergeCell ref="AX83:BA83"/>
    <mergeCell ref="BB83:BC83"/>
    <mergeCell ref="BD83:BF83"/>
    <mergeCell ref="CQ81:CS81"/>
    <mergeCell ref="CT81:CV81"/>
    <mergeCell ref="AP82:AW82"/>
    <mergeCell ref="AX82:BA82"/>
    <mergeCell ref="BB82:BC82"/>
    <mergeCell ref="BD82:BF82"/>
    <mergeCell ref="BI82:BK82"/>
    <mergeCell ref="BL82:BV82"/>
    <mergeCell ref="BW82:BY82"/>
    <mergeCell ref="BZ82:CB82"/>
    <mergeCell ref="BI81:BK81"/>
    <mergeCell ref="BL81:BV81"/>
    <mergeCell ref="BW81:BY81"/>
    <mergeCell ref="BZ81:CB81"/>
    <mergeCell ref="CC81:CE81"/>
    <mergeCell ref="CF81:CP81"/>
    <mergeCell ref="CC84:CE84"/>
    <mergeCell ref="CF84:CP84"/>
    <mergeCell ref="CQ84:CS84"/>
    <mergeCell ref="CT84:CV84"/>
    <mergeCell ref="A85:U86"/>
    <mergeCell ref="X85:AL85"/>
    <mergeCell ref="AP85:AW85"/>
    <mergeCell ref="AX85:BA85"/>
    <mergeCell ref="BB85:BC85"/>
    <mergeCell ref="BD85:BF85"/>
    <mergeCell ref="CQ83:CS83"/>
    <mergeCell ref="CT83:CV83"/>
    <mergeCell ref="AP84:AW84"/>
    <mergeCell ref="AX84:BA84"/>
    <mergeCell ref="BB84:BC84"/>
    <mergeCell ref="BD84:BF84"/>
    <mergeCell ref="BI84:BK84"/>
    <mergeCell ref="BL84:BV84"/>
    <mergeCell ref="BW84:BY84"/>
    <mergeCell ref="BZ84:CB84"/>
    <mergeCell ref="BI83:BK83"/>
    <mergeCell ref="BL83:BV83"/>
    <mergeCell ref="BW83:BY83"/>
    <mergeCell ref="BZ83:CB83"/>
    <mergeCell ref="CC83:CE83"/>
    <mergeCell ref="CF83:CP83"/>
    <mergeCell ref="BZ86:CB86"/>
    <mergeCell ref="CC86:CE86"/>
    <mergeCell ref="CF86:CP86"/>
    <mergeCell ref="CQ86:CS86"/>
    <mergeCell ref="CT86:CV86"/>
    <mergeCell ref="A87:E88"/>
    <mergeCell ref="F87:U89"/>
    <mergeCell ref="AP87:AW87"/>
    <mergeCell ref="AX87:BA87"/>
    <mergeCell ref="BB87:BC87"/>
    <mergeCell ref="CQ85:CS85"/>
    <mergeCell ref="CT85:CV85"/>
    <mergeCell ref="X86:AL88"/>
    <mergeCell ref="AP86:AW86"/>
    <mergeCell ref="AX86:BA86"/>
    <mergeCell ref="BB86:BC86"/>
    <mergeCell ref="BD86:BF86"/>
    <mergeCell ref="BI86:BK86"/>
    <mergeCell ref="BL86:BV86"/>
    <mergeCell ref="BW86:BY86"/>
    <mergeCell ref="BI85:BK85"/>
    <mergeCell ref="BL85:BV85"/>
    <mergeCell ref="BW85:BY85"/>
    <mergeCell ref="BZ85:CB85"/>
    <mergeCell ref="CC85:CE85"/>
    <mergeCell ref="CF85:CP85"/>
    <mergeCell ref="CJ89:CP91"/>
    <mergeCell ref="CQ89:CV91"/>
    <mergeCell ref="A90:W91"/>
    <mergeCell ref="BI90:BV90"/>
    <mergeCell ref="BW90:BY90"/>
    <mergeCell ref="BZ90:CB90"/>
    <mergeCell ref="BZ88:CB88"/>
    <mergeCell ref="CC88:CP88"/>
    <mergeCell ref="CQ88:CS88"/>
    <mergeCell ref="CT88:CV88"/>
    <mergeCell ref="X89:AL89"/>
    <mergeCell ref="BI89:BK89"/>
    <mergeCell ref="BL89:BV89"/>
    <mergeCell ref="BW89:BY89"/>
    <mergeCell ref="BZ89:CB89"/>
    <mergeCell ref="CC89:CI91"/>
    <mergeCell ref="CF87:CP87"/>
    <mergeCell ref="CQ87:CS87"/>
    <mergeCell ref="CT87:CV87"/>
    <mergeCell ref="AP88:AW88"/>
    <mergeCell ref="AX88:BA88"/>
    <mergeCell ref="BB88:BC88"/>
    <mergeCell ref="BD88:BF88"/>
    <mergeCell ref="BI88:BK88"/>
    <mergeCell ref="BL88:BV88"/>
    <mergeCell ref="BW88:BY88"/>
    <mergeCell ref="BD87:BF87"/>
    <mergeCell ref="BI87:BK87"/>
    <mergeCell ref="BL87:BV87"/>
    <mergeCell ref="BW87:BY87"/>
    <mergeCell ref="BZ87:CB87"/>
    <mergeCell ref="CC87:CE87"/>
  </mergeCells>
  <phoneticPr fontId="1"/>
  <conditionalFormatting sqref="AF8:AO10">
    <cfRule type="cellIs" dxfId="112" priority="28" stopIfTrue="1" operator="equal">
      <formula>0</formula>
    </cfRule>
  </conditionalFormatting>
  <conditionalFormatting sqref="AP10:AU10">
    <cfRule type="cellIs" dxfId="111" priority="29" stopIfTrue="1" operator="equal">
      <formula>0</formula>
    </cfRule>
  </conditionalFormatting>
  <conditionalFormatting sqref="A12:J12 AW12:BD12">
    <cfRule type="cellIs" dxfId="110" priority="23" operator="equal">
      <formula>0</formula>
    </cfRule>
  </conditionalFormatting>
  <conditionalFormatting sqref="BS12">
    <cfRule type="expression" dxfId="109" priority="27" stopIfTrue="1">
      <formula>BI12=0</formula>
    </cfRule>
  </conditionalFormatting>
  <conditionalFormatting sqref="BI12:BR12 CK12:CR12">
    <cfRule type="cellIs" dxfId="108" priority="26" operator="equal">
      <formula>0</formula>
    </cfRule>
  </conditionalFormatting>
  <conditionalFormatting sqref="CS12">
    <cfRule type="expression" dxfId="107" priority="25" stopIfTrue="1">
      <formula>CK12=0</formula>
    </cfRule>
  </conditionalFormatting>
  <conditionalFormatting sqref="K12">
    <cfRule type="expression" dxfId="106" priority="24" stopIfTrue="1">
      <formula>A12=0</formula>
    </cfRule>
  </conditionalFormatting>
  <conditionalFormatting sqref="BE12">
    <cfRule type="expression" dxfId="105" priority="22" stopIfTrue="1">
      <formula>AW12=0</formula>
    </cfRule>
  </conditionalFormatting>
  <conditionalFormatting sqref="A35:C42 A44:C54 U21:W27 U29:W33 U44:W50 U35:W39 U52:W58 A28:C33 A23:C26 A14:C14 A16:C21">
    <cfRule type="expression" dxfId="104" priority="30">
      <formula>$BD$81="●"</formula>
    </cfRule>
  </conditionalFormatting>
  <conditionalFormatting sqref="BI48:BK53 BI55:BK57 BI67:BK72 BI59:BK65 U40:W42 BI14:BK24 BI76:BK84 BI41:BK46 BI36:BK36 BI26:BK30 BI32:BK32 BI89:BK89">
    <cfRule type="expression" dxfId="103" priority="31">
      <formula>$BD$83="●"</formula>
    </cfRule>
  </conditionalFormatting>
  <conditionalFormatting sqref="U59:W60">
    <cfRule type="expression" dxfId="102" priority="32">
      <formula>$BD$86="●"</formula>
    </cfRule>
  </conditionalFormatting>
  <conditionalFormatting sqref="AO29:AQ29 AO14:AQ20 AO22:AQ27 AO30 AO32:AO37 AO39:AO45 AO47:AO55 AO57:AO62">
    <cfRule type="expression" dxfId="101" priority="33">
      <formula>$BD$82="●"</formula>
    </cfRule>
  </conditionalFormatting>
  <conditionalFormatting sqref="BI74:BK74">
    <cfRule type="expression" dxfId="100" priority="34">
      <formula>$BD$84="●"</formula>
    </cfRule>
  </conditionalFormatting>
  <conditionalFormatting sqref="CC64:CE66 A61:C64 CC30:CE33 CC42:CE49 CC35:CE40 U14:W19 A56:C57 A59:C59 CC62:CE62 CC14:CE14 CC26:CE26 CC28:CE28 CC59:CE60 CC51:CE55 CC57:CE57 CC17:CE24">
    <cfRule type="expression" dxfId="99" priority="35">
      <formula>$BD$85="●"</formula>
    </cfRule>
  </conditionalFormatting>
  <conditionalFormatting sqref="CC76:CE78 CC80:CE87 CC68:CE70 CC72:CE74">
    <cfRule type="expression" dxfId="98" priority="36">
      <formula>$BD$87="●"</formula>
    </cfRule>
  </conditionalFormatting>
  <conditionalFormatting sqref="A58:C58">
    <cfRule type="expression" dxfId="97" priority="21">
      <formula>$BD$85="●"</formula>
    </cfRule>
  </conditionalFormatting>
  <conditionalFormatting sqref="BI35:BK35">
    <cfRule type="expression" dxfId="96" priority="20">
      <formula>$BD$83="●"</formula>
    </cfRule>
  </conditionalFormatting>
  <conditionalFormatting sqref="BI34:BK34">
    <cfRule type="expression" dxfId="95" priority="19">
      <formula>$BD$83="●"</formula>
    </cfRule>
  </conditionalFormatting>
  <conditionalFormatting sqref="BI33:BK33">
    <cfRule type="expression" dxfId="94" priority="18">
      <formula>$BD$83="●"</formula>
    </cfRule>
  </conditionalFormatting>
  <conditionalFormatting sqref="BI85:BK85">
    <cfRule type="expression" dxfId="93" priority="17">
      <formula>$BD$83="●"</formula>
    </cfRule>
  </conditionalFormatting>
  <conditionalFormatting sqref="CC25:CE25">
    <cfRule type="expression" dxfId="92" priority="16">
      <formula>$BD$85="●"</formula>
    </cfRule>
  </conditionalFormatting>
  <conditionalFormatting sqref="BI86:BK86">
    <cfRule type="expression" dxfId="91" priority="15">
      <formula>$BD$83="●"</formula>
    </cfRule>
  </conditionalFormatting>
  <conditionalFormatting sqref="CC61:CE61">
    <cfRule type="expression" dxfId="90" priority="14">
      <formula>$BD$85="●"</formula>
    </cfRule>
  </conditionalFormatting>
  <conditionalFormatting sqref="BI40:BK40">
    <cfRule type="expression" dxfId="89" priority="13">
      <formula>$BD$83="●"</formula>
    </cfRule>
  </conditionalFormatting>
  <conditionalFormatting sqref="BI39:BK39">
    <cfRule type="expression" dxfId="88" priority="12">
      <formula>$BD$83="●"</formula>
    </cfRule>
  </conditionalFormatting>
  <conditionalFormatting sqref="BI38:BK38">
    <cfRule type="expression" dxfId="87" priority="11">
      <formula>$BD$83="●"</formula>
    </cfRule>
  </conditionalFormatting>
  <conditionalFormatting sqref="BI37:BK37">
    <cfRule type="expression" dxfId="86" priority="10">
      <formula>$BD$83="●"</formula>
    </cfRule>
  </conditionalFormatting>
  <conditionalFormatting sqref="BI87:BK87">
    <cfRule type="expression" dxfId="85" priority="9">
      <formula>$BD$83="●"</formula>
    </cfRule>
  </conditionalFormatting>
  <conditionalFormatting sqref="BI31:BK31">
    <cfRule type="expression" dxfId="84" priority="8">
      <formula>$BD$83="●"</formula>
    </cfRule>
  </conditionalFormatting>
  <conditionalFormatting sqref="BI88:BK88">
    <cfRule type="expression" dxfId="83" priority="7">
      <formula>$BD$83="●"</formula>
    </cfRule>
  </conditionalFormatting>
  <conditionalFormatting sqref="CC15:CE15">
    <cfRule type="expression" dxfId="82" priority="6">
      <formula>$BD$85="●"</formula>
    </cfRule>
  </conditionalFormatting>
  <conditionalFormatting sqref="CC27:CE27">
    <cfRule type="expression" dxfId="81" priority="5">
      <formula>$BD$85="●"</formula>
    </cfRule>
  </conditionalFormatting>
  <conditionalFormatting sqref="CC71:CE71">
    <cfRule type="expression" dxfId="80" priority="4">
      <formula>$BD$87="●"</formula>
    </cfRule>
  </conditionalFormatting>
  <conditionalFormatting sqref="CC56:CE56">
    <cfRule type="expression" dxfId="79" priority="3">
      <formula>$BD$85="●"</formula>
    </cfRule>
  </conditionalFormatting>
  <conditionalFormatting sqref="CC16:CE16">
    <cfRule type="expression" dxfId="78" priority="2">
      <formula>$BD$85="●"</formula>
    </cfRule>
  </conditionalFormatting>
  <conditionalFormatting sqref="A15:C15">
    <cfRule type="expression" dxfId="77" priority="1">
      <formula>$BD$81="●"</formula>
    </cfRule>
  </conditionalFormatting>
  <dataValidations count="2">
    <dataValidation type="list" allowBlank="1" showInputMessage="1" showErrorMessage="1" sqref="A5:G8" xr:uid="{21613130-E3FD-4843-B237-A4A26766BEF4}">
      <formula1>$AV$3:$AZ$3</formula1>
    </dataValidation>
    <dataValidation type="list" allowBlank="1" showInputMessage="1" showErrorMessage="1" sqref="BD81:BF87" xr:uid="{4466FAC8-0C4D-4196-8176-7B601377CB46}">
      <formula1>"●,　"</formula1>
    </dataValidation>
  </dataValidations>
  <pageMargins left="0.78740157480314965" right="0.39370078740157483" top="0.33" bottom="0.19" header="0.43" footer="0.36"/>
  <pageSetup paperSize="8"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2465" r:id="rId4" name="Group Box 1">
              <controlPr defaultSize="0" autoFill="0" autoPict="0">
                <anchor moveWithCells="1">
                  <from>
                    <xdr:col>47</xdr:col>
                    <xdr:colOff>0</xdr:colOff>
                    <xdr:row>7</xdr:row>
                    <xdr:rowOff>0</xdr:rowOff>
                  </from>
                  <to>
                    <xdr:col>56</xdr:col>
                    <xdr:colOff>0</xdr:colOff>
                    <xdr:row>10</xdr:row>
                    <xdr:rowOff>0</xdr:rowOff>
                  </to>
                </anchor>
              </controlPr>
            </control>
          </mc:Choice>
        </mc:AlternateContent>
        <mc:AlternateContent xmlns:mc="http://schemas.openxmlformats.org/markup-compatibility/2006">
          <mc:Choice Requires="x14">
            <control shapeId="702466" r:id="rId5" name="Option Button 2">
              <controlPr defaultSize="0" autoFill="0" autoLine="0" autoPict="0">
                <anchor moveWithCells="1">
                  <from>
                    <xdr:col>47</xdr:col>
                    <xdr:colOff>7620</xdr:colOff>
                    <xdr:row>8</xdr:row>
                    <xdr:rowOff>0</xdr:rowOff>
                  </from>
                  <to>
                    <xdr:col>51</xdr:col>
                    <xdr:colOff>38100</xdr:colOff>
                    <xdr:row>9</xdr:row>
                    <xdr:rowOff>38100</xdr:rowOff>
                  </to>
                </anchor>
              </controlPr>
            </control>
          </mc:Choice>
        </mc:AlternateContent>
        <mc:AlternateContent xmlns:mc="http://schemas.openxmlformats.org/markup-compatibility/2006">
          <mc:Choice Requires="x14">
            <control shapeId="702467" r:id="rId6" name="Option Button 3">
              <controlPr defaultSize="0" autoFill="0" autoLine="0" autoPict="0">
                <anchor moveWithCells="1">
                  <from>
                    <xdr:col>47</xdr:col>
                    <xdr:colOff>7620</xdr:colOff>
                    <xdr:row>9</xdr:row>
                    <xdr:rowOff>45720</xdr:rowOff>
                  </from>
                  <to>
                    <xdr:col>49</xdr:col>
                    <xdr:colOff>152400</xdr:colOff>
                    <xdr:row>9</xdr:row>
                    <xdr:rowOff>259080</xdr:rowOff>
                  </to>
                </anchor>
              </controlPr>
            </control>
          </mc:Choice>
        </mc:AlternateContent>
        <mc:AlternateContent xmlns:mc="http://schemas.openxmlformats.org/markup-compatibility/2006">
          <mc:Choice Requires="x14">
            <control shapeId="702468" r:id="rId7" name="Option Button 4">
              <controlPr defaultSize="0" autoFill="0" autoLine="0" autoPict="0">
                <anchor moveWithCells="1">
                  <from>
                    <xdr:col>51</xdr:col>
                    <xdr:colOff>7620</xdr:colOff>
                    <xdr:row>9</xdr:row>
                    <xdr:rowOff>45720</xdr:rowOff>
                  </from>
                  <to>
                    <xdr:col>54</xdr:col>
                    <xdr:colOff>121920</xdr:colOff>
                    <xdr:row>9</xdr:row>
                    <xdr:rowOff>259080</xdr:rowOff>
                  </to>
                </anchor>
              </controlPr>
            </control>
          </mc:Choice>
        </mc:AlternateContent>
        <mc:AlternateContent xmlns:mc="http://schemas.openxmlformats.org/markup-compatibility/2006">
          <mc:Choice Requires="x14">
            <control shapeId="702469" r:id="rId8" name="Group Box 5">
              <controlPr defaultSize="0" autoFill="0" autoPict="0">
                <anchor moveWithCells="1">
                  <from>
                    <xdr:col>56</xdr:col>
                    <xdr:colOff>0</xdr:colOff>
                    <xdr:row>3</xdr:row>
                    <xdr:rowOff>0</xdr:rowOff>
                  </from>
                  <to>
                    <xdr:col>69</xdr:col>
                    <xdr:colOff>0</xdr:colOff>
                    <xdr:row>10</xdr:row>
                    <xdr:rowOff>0</xdr:rowOff>
                  </to>
                </anchor>
              </controlPr>
            </control>
          </mc:Choice>
        </mc:AlternateContent>
        <mc:AlternateContent xmlns:mc="http://schemas.openxmlformats.org/markup-compatibility/2006">
          <mc:Choice Requires="x14">
            <control shapeId="702470" r:id="rId9" name="Option Button 6">
              <controlPr defaultSize="0" autoFill="0" autoLine="0" autoPict="0">
                <anchor moveWithCells="1">
                  <from>
                    <xdr:col>64</xdr:col>
                    <xdr:colOff>22860</xdr:colOff>
                    <xdr:row>3</xdr:row>
                    <xdr:rowOff>0</xdr:rowOff>
                  </from>
                  <to>
                    <xdr:col>68</xdr:col>
                    <xdr:colOff>38100</xdr:colOff>
                    <xdr:row>4</xdr:row>
                    <xdr:rowOff>0</xdr:rowOff>
                  </to>
                </anchor>
              </controlPr>
            </control>
          </mc:Choice>
        </mc:AlternateContent>
        <mc:AlternateContent xmlns:mc="http://schemas.openxmlformats.org/markup-compatibility/2006">
          <mc:Choice Requires="x14">
            <control shapeId="702471" r:id="rId10" name="Option Button 7">
              <controlPr defaultSize="0" autoFill="0" autoLine="0" autoPict="0">
                <anchor moveWithCells="1">
                  <from>
                    <xdr:col>56</xdr:col>
                    <xdr:colOff>30480</xdr:colOff>
                    <xdr:row>3</xdr:row>
                    <xdr:rowOff>175260</xdr:rowOff>
                  </from>
                  <to>
                    <xdr:col>60</xdr:col>
                    <xdr:colOff>38100</xdr:colOff>
                    <xdr:row>5</xdr:row>
                    <xdr:rowOff>0</xdr:rowOff>
                  </to>
                </anchor>
              </controlPr>
            </control>
          </mc:Choice>
        </mc:AlternateContent>
        <mc:AlternateContent xmlns:mc="http://schemas.openxmlformats.org/markup-compatibility/2006">
          <mc:Choice Requires="x14">
            <control shapeId="702472" r:id="rId11" name="Option Button 8">
              <controlPr defaultSize="0" autoFill="0" autoLine="0" autoPict="0">
                <anchor moveWithCells="1">
                  <from>
                    <xdr:col>64</xdr:col>
                    <xdr:colOff>7620</xdr:colOff>
                    <xdr:row>4</xdr:row>
                    <xdr:rowOff>0</xdr:rowOff>
                  </from>
                  <to>
                    <xdr:col>67</xdr:col>
                    <xdr:colOff>0</xdr:colOff>
                    <xdr:row>5</xdr:row>
                    <xdr:rowOff>38100</xdr:rowOff>
                  </to>
                </anchor>
              </controlPr>
            </control>
          </mc:Choice>
        </mc:AlternateContent>
        <mc:AlternateContent xmlns:mc="http://schemas.openxmlformats.org/markup-compatibility/2006">
          <mc:Choice Requires="x14">
            <control shapeId="702473" r:id="rId12" name="Check Box 9">
              <controlPr defaultSize="0" autoFill="0" autoLine="0" autoPict="0">
                <anchor moveWithCells="1">
                  <from>
                    <xdr:col>47</xdr:col>
                    <xdr:colOff>7620</xdr:colOff>
                    <xdr:row>6</xdr:row>
                    <xdr:rowOff>38100</xdr:rowOff>
                  </from>
                  <to>
                    <xdr:col>50</xdr:col>
                    <xdr:colOff>121920</xdr:colOff>
                    <xdr:row>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EF23-8756-43BE-A630-2377902BE9E6}">
  <sheetPr>
    <pageSetUpPr fitToPage="1"/>
  </sheetPr>
  <dimension ref="A1:CX95"/>
  <sheetViews>
    <sheetView showGridLines="0" zoomScale="55" zoomScaleNormal="55" zoomScaleSheetLayoutView="50" workbookViewId="0">
      <selection sqref="A1:BE2"/>
    </sheetView>
  </sheetViews>
  <sheetFormatPr defaultColWidth="9" defaultRowHeight="13.2" x14ac:dyDescent="0.2"/>
  <cols>
    <col min="1" max="40" width="2.5" style="84" customWidth="1"/>
    <col min="41" max="43" width="2.59765625" style="84" customWidth="1"/>
    <col min="44" max="60" width="2.5" style="84" customWidth="1"/>
    <col min="61" max="63" width="2.59765625" style="84" customWidth="1"/>
    <col min="64" max="80" width="2.5" style="84" customWidth="1"/>
    <col min="81" max="83" width="2.59765625" style="84" customWidth="1"/>
    <col min="84" max="100" width="2.5" style="84" customWidth="1"/>
    <col min="101" max="16384" width="9" style="84"/>
  </cols>
  <sheetData>
    <row r="1" spans="1:100" ht="18.75" customHeight="1" x14ac:dyDescent="0.4">
      <c r="A1" s="540" t="s">
        <v>1510</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37"/>
      <c r="CG1" s="37"/>
      <c r="CH1" s="37"/>
      <c r="CI1" s="37"/>
      <c r="CJ1" s="37"/>
      <c r="CK1" s="37"/>
      <c r="CL1" s="37"/>
      <c r="CM1" s="37"/>
      <c r="CN1" s="37"/>
      <c r="CO1" s="37"/>
      <c r="CP1" s="37"/>
      <c r="CQ1" s="37"/>
      <c r="CR1" s="37"/>
      <c r="CS1" s="37"/>
      <c r="CT1" s="37"/>
      <c r="CU1" s="37"/>
      <c r="CV1" s="37"/>
    </row>
    <row r="2" spans="1:100" ht="17.25" customHeight="1" x14ac:dyDescent="0.4">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37"/>
      <c r="CF2" s="37"/>
      <c r="CG2" s="37"/>
      <c r="CH2" s="37"/>
      <c r="CI2" s="37"/>
      <c r="CJ2" s="37"/>
      <c r="CK2" s="37"/>
      <c r="CL2" s="37"/>
      <c r="CM2" s="37"/>
      <c r="CN2" s="37"/>
      <c r="CO2" s="37"/>
      <c r="CP2" s="37"/>
      <c r="CQ2" s="37"/>
      <c r="CR2" s="37"/>
      <c r="CS2" s="37"/>
      <c r="CT2" s="37"/>
      <c r="CU2" s="37"/>
      <c r="CV2" s="37"/>
    </row>
    <row r="3" spans="1:100" ht="14.25" customHeight="1" thickBot="1" x14ac:dyDescent="0.25">
      <c r="A3" s="38"/>
      <c r="B3" s="38"/>
      <c r="C3" s="38"/>
      <c r="D3" s="38"/>
      <c r="E3" s="38"/>
      <c r="F3" s="38"/>
      <c r="G3" s="38"/>
      <c r="H3" s="98"/>
      <c r="I3" s="541" t="s">
        <v>14</v>
      </c>
      <c r="J3" s="541"/>
      <c r="K3" s="541"/>
      <c r="L3" s="541"/>
      <c r="M3" s="541"/>
      <c r="N3" s="541"/>
      <c r="O3" s="541"/>
      <c r="P3" s="541"/>
      <c r="Q3" s="541"/>
      <c r="R3" s="38"/>
      <c r="S3" s="3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56">
        <f>IF(CEILING(CJ4-1,7)-1&lt;CJ4,"",CEILING(CJ4-1,7)-1)+1</f>
        <v>43834</v>
      </c>
      <c r="AW3" s="56">
        <f>IF(AV3="",CEILING(CJ4-1,7)+6,AV3+7+7)-1</f>
        <v>43847</v>
      </c>
      <c r="AX3" s="56">
        <f>AW3+7</f>
        <v>43854</v>
      </c>
      <c r="AY3" s="56">
        <f>AX3+7</f>
        <v>43861</v>
      </c>
      <c r="AZ3" s="56"/>
      <c r="BA3" s="50" t="b">
        <f>IF(ヘッダ入力!BA3="","",ヘッダ入力!BA3)</f>
        <v>0</v>
      </c>
      <c r="BB3" s="50">
        <f>IF(ヘッダ入力!BB3="","",ヘッダ入力!BB3)</f>
        <v>0</v>
      </c>
      <c r="BC3" s="50">
        <f>IF(ヘッダ入力!BC3="","",ヘッダ入力!BC3)</f>
        <v>0</v>
      </c>
      <c r="BD3" s="98"/>
      <c r="BE3" s="542" t="s">
        <v>15</v>
      </c>
      <c r="BF3" s="542"/>
      <c r="BG3" s="542"/>
      <c r="BH3" s="542"/>
      <c r="BI3" s="542"/>
      <c r="BJ3" s="542"/>
      <c r="BK3" s="542"/>
      <c r="BL3" s="542"/>
      <c r="BM3" s="542"/>
      <c r="BN3" s="542"/>
      <c r="BO3" s="542"/>
      <c r="BP3" s="542"/>
      <c r="BQ3" s="542"/>
      <c r="BR3" s="98"/>
      <c r="BS3" s="98"/>
      <c r="BT3" s="98"/>
      <c r="BU3" s="98"/>
      <c r="BV3" s="98"/>
      <c r="BW3" s="98"/>
      <c r="BX3" s="98"/>
      <c r="BY3" s="98"/>
      <c r="BZ3" s="98"/>
      <c r="CA3" s="98"/>
      <c r="CB3" s="98"/>
      <c r="CC3" s="98"/>
      <c r="CD3" s="98"/>
      <c r="CE3" s="98"/>
      <c r="CF3" s="40"/>
      <c r="CG3" s="40"/>
      <c r="CH3" s="40"/>
      <c r="CI3" s="40"/>
      <c r="CJ3" s="40"/>
      <c r="CK3" s="40"/>
      <c r="CL3" s="40"/>
      <c r="CM3" s="40"/>
      <c r="CN3" s="40"/>
      <c r="CO3" s="40"/>
      <c r="CP3" s="40"/>
      <c r="CQ3" s="40"/>
      <c r="CR3" s="40"/>
      <c r="CS3" s="40"/>
      <c r="CT3" s="40"/>
      <c r="CU3" s="40"/>
      <c r="CV3" s="40"/>
    </row>
    <row r="4" spans="1:100" ht="14.25" customHeight="1" thickTop="1" x14ac:dyDescent="0.2">
      <c r="A4" s="543" t="s">
        <v>17</v>
      </c>
      <c r="B4" s="544"/>
      <c r="C4" s="544"/>
      <c r="D4" s="544"/>
      <c r="E4" s="544"/>
      <c r="F4" s="544"/>
      <c r="G4" s="545"/>
      <c r="H4" s="98"/>
      <c r="I4" s="543" t="s">
        <v>18</v>
      </c>
      <c r="J4" s="544"/>
      <c r="K4" s="544"/>
      <c r="L4" s="544"/>
      <c r="M4" s="544"/>
      <c r="N4" s="544"/>
      <c r="O4" s="544"/>
      <c r="P4" s="544"/>
      <c r="Q4" s="544"/>
      <c r="R4" s="544"/>
      <c r="S4" s="544"/>
      <c r="T4" s="544"/>
      <c r="U4" s="544"/>
      <c r="V4" s="544"/>
      <c r="W4" s="544"/>
      <c r="X4" s="544"/>
      <c r="Y4" s="544"/>
      <c r="Z4" s="544"/>
      <c r="AA4" s="544"/>
      <c r="AB4" s="544"/>
      <c r="AC4" s="544"/>
      <c r="AD4" s="544"/>
      <c r="AE4" s="546"/>
      <c r="AF4" s="547" t="s">
        <v>19</v>
      </c>
      <c r="AG4" s="544"/>
      <c r="AH4" s="544"/>
      <c r="AI4" s="544"/>
      <c r="AJ4" s="544"/>
      <c r="AK4" s="544"/>
      <c r="AL4" s="544"/>
      <c r="AM4" s="544"/>
      <c r="AN4" s="546"/>
      <c r="AO4" s="547" t="s">
        <v>157</v>
      </c>
      <c r="AP4" s="544"/>
      <c r="AQ4" s="544"/>
      <c r="AR4" s="544"/>
      <c r="AS4" s="544"/>
      <c r="AT4" s="544"/>
      <c r="AU4" s="546"/>
      <c r="AV4" s="547" t="s">
        <v>21</v>
      </c>
      <c r="AW4" s="544"/>
      <c r="AX4" s="544"/>
      <c r="AY4" s="544"/>
      <c r="AZ4" s="544"/>
      <c r="BA4" s="544"/>
      <c r="BB4" s="544"/>
      <c r="BC4" s="544"/>
      <c r="BD4" s="545"/>
      <c r="BE4" s="548" t="s">
        <v>22</v>
      </c>
      <c r="BF4" s="549"/>
      <c r="BG4" s="549"/>
      <c r="BH4" s="549"/>
      <c r="BI4" s="549"/>
      <c r="BJ4" s="549"/>
      <c r="BK4" s="549"/>
      <c r="BL4" s="549"/>
      <c r="BM4" s="99" t="s">
        <v>23</v>
      </c>
      <c r="BN4" s="505" t="s">
        <v>24</v>
      </c>
      <c r="BO4" s="505"/>
      <c r="BP4" s="505"/>
      <c r="BQ4" s="506"/>
      <c r="BR4" s="507" t="s">
        <v>27</v>
      </c>
      <c r="BS4" s="508"/>
      <c r="BT4" s="508"/>
      <c r="BU4" s="508"/>
      <c r="BV4" s="511" t="s">
        <v>158</v>
      </c>
      <c r="BW4" s="511"/>
      <c r="BX4" s="511"/>
      <c r="BY4" s="511"/>
      <c r="BZ4" s="511"/>
      <c r="CA4" s="511"/>
      <c r="CB4" s="511"/>
      <c r="CC4" s="511"/>
      <c r="CD4" s="511"/>
      <c r="CE4" s="511"/>
      <c r="CF4" s="511"/>
      <c r="CG4" s="513" t="s">
        <v>28</v>
      </c>
      <c r="CH4" s="513"/>
      <c r="CI4" s="514"/>
      <c r="CJ4" s="517">
        <f>チラシ申込書CSV出力!A1</f>
        <v>43831</v>
      </c>
      <c r="CK4" s="518"/>
      <c r="CL4" s="518"/>
      <c r="CM4" s="518"/>
      <c r="CN4" s="518"/>
      <c r="CO4" s="518"/>
      <c r="CP4" s="518"/>
      <c r="CQ4" s="518"/>
      <c r="CR4" s="518"/>
      <c r="CS4" s="518"/>
      <c r="CT4" s="518"/>
      <c r="CU4" s="518"/>
      <c r="CV4" s="518"/>
    </row>
    <row r="5" spans="1:100" ht="17.25" customHeight="1" x14ac:dyDescent="0.2">
      <c r="A5" s="519" t="str">
        <f>IF(ヘッダ入力!A5="","",ヘッダ入力!A5)</f>
        <v/>
      </c>
      <c r="B5" s="520"/>
      <c r="C5" s="520"/>
      <c r="D5" s="520"/>
      <c r="E5" s="520"/>
      <c r="F5" s="520"/>
      <c r="G5" s="521"/>
      <c r="H5" s="98"/>
      <c r="I5" s="435" t="str">
        <f>IF(ヘッダ入力!I5="","",ヘッダ入力!I5)</f>
        <v/>
      </c>
      <c r="J5" s="436"/>
      <c r="K5" s="436"/>
      <c r="L5" s="436"/>
      <c r="M5" s="436"/>
      <c r="N5" s="436"/>
      <c r="O5" s="436"/>
      <c r="P5" s="436"/>
      <c r="Q5" s="436"/>
      <c r="R5" s="436"/>
      <c r="S5" s="436"/>
      <c r="T5" s="436"/>
      <c r="U5" s="436"/>
      <c r="V5" s="436"/>
      <c r="W5" s="436"/>
      <c r="X5" s="436"/>
      <c r="Y5" s="436"/>
      <c r="Z5" s="436"/>
      <c r="AA5" s="436"/>
      <c r="AB5" s="436"/>
      <c r="AC5" s="436"/>
      <c r="AD5" s="436"/>
      <c r="AE5" s="437"/>
      <c r="AF5" s="528" t="str">
        <f>IF(ヘッダ入力!AF5="","",ヘッダ入力!AF5)</f>
        <v/>
      </c>
      <c r="AG5" s="529"/>
      <c r="AH5" s="529"/>
      <c r="AI5" s="529"/>
      <c r="AJ5" s="529"/>
      <c r="AK5" s="529"/>
      <c r="AL5" s="529"/>
      <c r="AM5" s="529"/>
      <c r="AN5" s="530"/>
      <c r="AO5" s="534" t="str">
        <f>IF(ヘッダ入力!AO5="","",ヘッダ入力!AO5)</f>
        <v/>
      </c>
      <c r="AP5" s="535"/>
      <c r="AQ5" s="535"/>
      <c r="AR5" s="535"/>
      <c r="AS5" s="535"/>
      <c r="AT5" s="535"/>
      <c r="AU5" s="536"/>
      <c r="AV5" s="499" t="s">
        <v>29</v>
      </c>
      <c r="AW5" s="500"/>
      <c r="AX5" s="495" t="str">
        <f>IF(ヘッダ入力!AX5="","",ヘッダ入力!AX5)</f>
        <v/>
      </c>
      <c r="AY5" s="496"/>
      <c r="AZ5" s="496"/>
      <c r="BA5" s="496"/>
      <c r="BB5" s="496"/>
      <c r="BC5" s="496"/>
      <c r="BD5" s="98" t="s">
        <v>30</v>
      </c>
      <c r="BE5" s="41"/>
      <c r="BF5" s="497" t="s">
        <v>31</v>
      </c>
      <c r="BG5" s="497"/>
      <c r="BH5" s="497"/>
      <c r="BI5" s="497"/>
      <c r="BJ5" s="497"/>
      <c r="BK5" s="497"/>
      <c r="BL5" s="97"/>
      <c r="BM5" s="97"/>
      <c r="BN5" s="497" t="s">
        <v>159</v>
      </c>
      <c r="BO5" s="497"/>
      <c r="BP5" s="497"/>
      <c r="BQ5" s="498"/>
      <c r="BR5" s="509"/>
      <c r="BS5" s="510"/>
      <c r="BT5" s="510"/>
      <c r="BU5" s="510"/>
      <c r="BV5" s="512"/>
      <c r="BW5" s="512"/>
      <c r="BX5" s="512"/>
      <c r="BY5" s="512"/>
      <c r="BZ5" s="512"/>
      <c r="CA5" s="512"/>
      <c r="CB5" s="512"/>
      <c r="CC5" s="512"/>
      <c r="CD5" s="512"/>
      <c r="CE5" s="512"/>
      <c r="CF5" s="512"/>
      <c r="CG5" s="515"/>
      <c r="CH5" s="515"/>
      <c r="CI5" s="516"/>
      <c r="CJ5" s="517"/>
      <c r="CK5" s="518"/>
      <c r="CL5" s="518"/>
      <c r="CM5" s="518"/>
      <c r="CN5" s="518"/>
      <c r="CO5" s="518"/>
      <c r="CP5" s="518"/>
      <c r="CQ5" s="518"/>
      <c r="CR5" s="518"/>
      <c r="CS5" s="518"/>
      <c r="CT5" s="518"/>
      <c r="CU5" s="518"/>
      <c r="CV5" s="518"/>
    </row>
    <row r="6" spans="1:100" ht="17.25" customHeight="1" x14ac:dyDescent="0.2">
      <c r="A6" s="519"/>
      <c r="B6" s="520"/>
      <c r="C6" s="520"/>
      <c r="D6" s="520"/>
      <c r="E6" s="520"/>
      <c r="F6" s="520"/>
      <c r="G6" s="521"/>
      <c r="H6" s="98"/>
      <c r="I6" s="525"/>
      <c r="J6" s="526"/>
      <c r="K6" s="526"/>
      <c r="L6" s="526"/>
      <c r="M6" s="526"/>
      <c r="N6" s="526"/>
      <c r="O6" s="526"/>
      <c r="P6" s="526"/>
      <c r="Q6" s="526"/>
      <c r="R6" s="526"/>
      <c r="S6" s="526"/>
      <c r="T6" s="526"/>
      <c r="U6" s="526"/>
      <c r="V6" s="526"/>
      <c r="W6" s="526"/>
      <c r="X6" s="526"/>
      <c r="Y6" s="526"/>
      <c r="Z6" s="526"/>
      <c r="AA6" s="526"/>
      <c r="AB6" s="526"/>
      <c r="AC6" s="526"/>
      <c r="AD6" s="526"/>
      <c r="AE6" s="527"/>
      <c r="AF6" s="531"/>
      <c r="AG6" s="532"/>
      <c r="AH6" s="532"/>
      <c r="AI6" s="532"/>
      <c r="AJ6" s="532"/>
      <c r="AK6" s="532"/>
      <c r="AL6" s="532"/>
      <c r="AM6" s="532"/>
      <c r="AN6" s="533"/>
      <c r="AO6" s="537"/>
      <c r="AP6" s="538"/>
      <c r="AQ6" s="538"/>
      <c r="AR6" s="538"/>
      <c r="AS6" s="538"/>
      <c r="AT6" s="538"/>
      <c r="AU6" s="539"/>
      <c r="AV6" s="499" t="s">
        <v>29</v>
      </c>
      <c r="AW6" s="500"/>
      <c r="AX6" s="501" t="str">
        <f>IF(ヘッダ入力!AX6="","",ヘッダ入力!AX6)</f>
        <v/>
      </c>
      <c r="AY6" s="502"/>
      <c r="AZ6" s="502"/>
      <c r="BA6" s="502"/>
      <c r="BB6" s="502"/>
      <c r="BC6" s="502"/>
      <c r="BD6" s="98" t="s">
        <v>30</v>
      </c>
      <c r="BE6" s="42"/>
      <c r="BF6" s="503"/>
      <c r="BG6" s="503"/>
      <c r="BH6" s="503"/>
      <c r="BI6" s="503"/>
      <c r="BJ6" s="504"/>
      <c r="BK6" s="504"/>
      <c r="BL6" s="504"/>
      <c r="BM6" s="504"/>
      <c r="BN6" s="504"/>
      <c r="BO6" s="504"/>
      <c r="BP6" s="504"/>
      <c r="BQ6" s="43"/>
      <c r="BR6" s="483" t="s">
        <v>35</v>
      </c>
      <c r="BS6" s="484"/>
      <c r="BT6" s="484"/>
      <c r="BU6" s="484"/>
      <c r="BV6" s="484"/>
      <c r="BW6" s="484"/>
      <c r="BX6" s="484"/>
      <c r="BY6" s="484"/>
      <c r="BZ6" s="484"/>
      <c r="CA6" s="484"/>
      <c r="CB6" s="484"/>
      <c r="CC6" s="484"/>
      <c r="CD6" s="484"/>
      <c r="CE6" s="484"/>
      <c r="CF6" s="484"/>
      <c r="CG6" s="484"/>
      <c r="CH6" s="484"/>
      <c r="CI6" s="485"/>
      <c r="CJ6" s="517"/>
      <c r="CK6" s="518"/>
      <c r="CL6" s="518"/>
      <c r="CM6" s="518"/>
      <c r="CN6" s="518"/>
      <c r="CO6" s="518"/>
      <c r="CP6" s="518"/>
      <c r="CQ6" s="518"/>
      <c r="CR6" s="518"/>
      <c r="CS6" s="518"/>
      <c r="CT6" s="518"/>
      <c r="CU6" s="518"/>
      <c r="CV6" s="518"/>
    </row>
    <row r="7" spans="1:100" ht="18" customHeight="1" x14ac:dyDescent="0.2">
      <c r="A7" s="519"/>
      <c r="B7" s="520"/>
      <c r="C7" s="520"/>
      <c r="D7" s="520"/>
      <c r="E7" s="520"/>
      <c r="F7" s="520"/>
      <c r="G7" s="521"/>
      <c r="H7" s="98"/>
      <c r="I7" s="486" t="s">
        <v>36</v>
      </c>
      <c r="J7" s="487"/>
      <c r="K7" s="488" t="str">
        <f>IF(ヘッダ入力!K7="","",ヘッダ入力!K7)</f>
        <v/>
      </c>
      <c r="L7" s="489"/>
      <c r="M7" s="489"/>
      <c r="N7" s="96" t="s">
        <v>37</v>
      </c>
      <c r="O7" s="488" t="str">
        <f>IF(ヘッダ入力!O7="","",ヘッダ入力!O7)</f>
        <v/>
      </c>
      <c r="P7" s="489"/>
      <c r="Q7" s="489"/>
      <c r="R7" s="96" t="s">
        <v>37</v>
      </c>
      <c r="S7" s="488" t="str">
        <f>IF(ヘッダ入力!S7="","",ヘッダ入力!S7)</f>
        <v/>
      </c>
      <c r="T7" s="489"/>
      <c r="U7" s="489"/>
      <c r="V7" s="489"/>
      <c r="W7" s="490" t="s">
        <v>38</v>
      </c>
      <c r="X7" s="490"/>
      <c r="Y7" s="490"/>
      <c r="Z7" s="491" t="str">
        <f>IF(ヘッダ入力!Z7="","",ヘッダ入力!Z7)</f>
        <v/>
      </c>
      <c r="AA7" s="491"/>
      <c r="AB7" s="491"/>
      <c r="AC7" s="491"/>
      <c r="AD7" s="492" t="s">
        <v>39</v>
      </c>
      <c r="AE7" s="493"/>
      <c r="AF7" s="468" t="s">
        <v>40</v>
      </c>
      <c r="AG7" s="469"/>
      <c r="AH7" s="469"/>
      <c r="AI7" s="469"/>
      <c r="AJ7" s="469"/>
      <c r="AK7" s="469"/>
      <c r="AL7" s="469"/>
      <c r="AM7" s="469"/>
      <c r="AN7" s="469"/>
      <c r="AO7" s="469"/>
      <c r="AP7" s="469"/>
      <c r="AQ7" s="469"/>
      <c r="AR7" s="469"/>
      <c r="AS7" s="469"/>
      <c r="AT7" s="469"/>
      <c r="AU7" s="95"/>
      <c r="AV7" s="44"/>
      <c r="AW7" s="494" t="s">
        <v>42</v>
      </c>
      <c r="AX7" s="494"/>
      <c r="AY7" s="494"/>
      <c r="AZ7" s="494"/>
      <c r="BA7" s="494"/>
      <c r="BB7" s="45"/>
      <c r="BC7" s="45"/>
      <c r="BD7" s="46"/>
      <c r="BE7" s="449" t="s">
        <v>43</v>
      </c>
      <c r="BF7" s="450"/>
      <c r="BG7" s="450"/>
      <c r="BH7" s="450"/>
      <c r="BI7" s="451"/>
      <c r="BJ7" s="452" t="s">
        <v>44</v>
      </c>
      <c r="BK7" s="450"/>
      <c r="BL7" s="450"/>
      <c r="BM7" s="450"/>
      <c r="BN7" s="450"/>
      <c r="BO7" s="450"/>
      <c r="BP7" s="450"/>
      <c r="BQ7" s="453"/>
      <c r="BR7" s="454" t="s">
        <v>158</v>
      </c>
      <c r="BS7" s="455"/>
      <c r="BT7" s="455"/>
      <c r="BU7" s="455"/>
      <c r="BV7" s="455"/>
      <c r="BW7" s="455"/>
      <c r="BX7" s="455"/>
      <c r="BY7" s="455"/>
      <c r="BZ7" s="455"/>
      <c r="CA7" s="455"/>
      <c r="CB7" s="455"/>
      <c r="CC7" s="455"/>
      <c r="CD7" s="455"/>
      <c r="CE7" s="455"/>
      <c r="CF7" s="455"/>
      <c r="CG7" s="455"/>
      <c r="CH7" s="455"/>
      <c r="CI7" s="456"/>
      <c r="CJ7" s="460">
        <f>チラシ申込書CSV出力!A2</f>
        <v>43818</v>
      </c>
      <c r="CK7" s="461"/>
      <c r="CL7" s="461"/>
      <c r="CM7" s="461"/>
      <c r="CN7" s="461"/>
      <c r="CO7" s="461"/>
      <c r="CP7" s="461"/>
      <c r="CQ7" s="461"/>
      <c r="CR7" s="461"/>
      <c r="CS7" s="461"/>
      <c r="CT7" s="461"/>
      <c r="CU7" s="461"/>
      <c r="CV7" s="461"/>
    </row>
    <row r="8" spans="1:100" ht="14.25" customHeight="1" thickBot="1" x14ac:dyDescent="0.25">
      <c r="A8" s="522"/>
      <c r="B8" s="523"/>
      <c r="C8" s="523"/>
      <c r="D8" s="523"/>
      <c r="E8" s="523"/>
      <c r="F8" s="523"/>
      <c r="G8" s="524"/>
      <c r="H8" s="98"/>
      <c r="I8" s="462" t="s">
        <v>45</v>
      </c>
      <c r="J8" s="444"/>
      <c r="K8" s="444"/>
      <c r="L8" s="444"/>
      <c r="M8" s="444"/>
      <c r="N8" s="444"/>
      <c r="O8" s="444"/>
      <c r="P8" s="444"/>
      <c r="Q8" s="444"/>
      <c r="R8" s="444"/>
      <c r="S8" s="444"/>
      <c r="T8" s="444"/>
      <c r="U8" s="444"/>
      <c r="V8" s="444"/>
      <c r="W8" s="444"/>
      <c r="X8" s="444"/>
      <c r="Y8" s="444"/>
      <c r="Z8" s="444"/>
      <c r="AA8" s="444"/>
      <c r="AB8" s="444"/>
      <c r="AC8" s="444"/>
      <c r="AD8" s="444"/>
      <c r="AE8" s="463"/>
      <c r="AF8" s="464" t="str">
        <f>IF(A12+BI12=0,"",A12+BI12)</f>
        <v/>
      </c>
      <c r="AG8" s="465"/>
      <c r="AH8" s="465"/>
      <c r="AI8" s="465"/>
      <c r="AJ8" s="465"/>
      <c r="AK8" s="465"/>
      <c r="AL8" s="465"/>
      <c r="AM8" s="465"/>
      <c r="AN8" s="465"/>
      <c r="AO8" s="465"/>
      <c r="AP8" s="444"/>
      <c r="AQ8" s="444"/>
      <c r="AR8" s="444"/>
      <c r="AS8" s="444"/>
      <c r="AT8" s="444"/>
      <c r="AU8" s="463"/>
      <c r="AV8" s="468" t="s">
        <v>46</v>
      </c>
      <c r="AW8" s="469"/>
      <c r="AX8" s="469"/>
      <c r="AY8" s="469"/>
      <c r="AZ8" s="469"/>
      <c r="BA8" s="469"/>
      <c r="BB8" s="469"/>
      <c r="BC8" s="469"/>
      <c r="BD8" s="470"/>
      <c r="BE8" s="471" t="str">
        <f>IF(ヘッダ入力!BE8="","",ヘッダ入力!BE8)</f>
        <v/>
      </c>
      <c r="BF8" s="472"/>
      <c r="BG8" s="472"/>
      <c r="BH8" s="472"/>
      <c r="BI8" s="473"/>
      <c r="BJ8" s="477" t="str">
        <f>IF(ヘッダ入力!BJ8="","",ヘッダ入力!BJ8)</f>
        <v/>
      </c>
      <c r="BK8" s="478"/>
      <c r="BL8" s="478"/>
      <c r="BM8" s="478"/>
      <c r="BN8" s="478"/>
      <c r="BO8" s="478"/>
      <c r="BP8" s="478"/>
      <c r="BQ8" s="479"/>
      <c r="BR8" s="454"/>
      <c r="BS8" s="455"/>
      <c r="BT8" s="455"/>
      <c r="BU8" s="455"/>
      <c r="BV8" s="455"/>
      <c r="BW8" s="455"/>
      <c r="BX8" s="455"/>
      <c r="BY8" s="455"/>
      <c r="BZ8" s="455"/>
      <c r="CA8" s="455"/>
      <c r="CB8" s="455"/>
      <c r="CC8" s="455"/>
      <c r="CD8" s="455"/>
      <c r="CE8" s="455"/>
      <c r="CF8" s="455"/>
      <c r="CG8" s="455"/>
      <c r="CH8" s="455"/>
      <c r="CI8" s="456"/>
      <c r="CJ8" s="98"/>
      <c r="CK8" s="98"/>
      <c r="CL8" s="98"/>
      <c r="CM8" s="98"/>
      <c r="CN8" s="98"/>
      <c r="CO8" s="98"/>
      <c r="CP8" s="98"/>
      <c r="CQ8" s="98"/>
      <c r="CR8" s="98"/>
      <c r="CS8" s="98"/>
      <c r="CT8" s="98"/>
      <c r="CU8" s="98"/>
      <c r="CV8" s="98"/>
    </row>
    <row r="9" spans="1:100" ht="13.8" thickTop="1" x14ac:dyDescent="0.2">
      <c r="A9" s="98"/>
      <c r="B9" s="98"/>
      <c r="C9" s="98"/>
      <c r="D9" s="98"/>
      <c r="E9" s="98"/>
      <c r="F9" s="98"/>
      <c r="G9" s="98"/>
      <c r="H9" s="98"/>
      <c r="I9" s="435" t="str">
        <f>IF(ヘッダ入力!I9="","",ヘッダ入力!I9)</f>
        <v/>
      </c>
      <c r="J9" s="436"/>
      <c r="K9" s="436"/>
      <c r="L9" s="436"/>
      <c r="M9" s="436"/>
      <c r="N9" s="436"/>
      <c r="O9" s="436"/>
      <c r="P9" s="436"/>
      <c r="Q9" s="436"/>
      <c r="R9" s="436"/>
      <c r="S9" s="436"/>
      <c r="T9" s="436"/>
      <c r="U9" s="436"/>
      <c r="V9" s="436"/>
      <c r="W9" s="436"/>
      <c r="X9" s="436"/>
      <c r="Y9" s="436"/>
      <c r="Z9" s="436"/>
      <c r="AA9" s="436"/>
      <c r="AB9" s="436"/>
      <c r="AC9" s="436"/>
      <c r="AD9" s="436"/>
      <c r="AE9" s="437"/>
      <c r="AF9" s="464"/>
      <c r="AG9" s="465"/>
      <c r="AH9" s="465"/>
      <c r="AI9" s="465"/>
      <c r="AJ9" s="465"/>
      <c r="AK9" s="465"/>
      <c r="AL9" s="465"/>
      <c r="AM9" s="465"/>
      <c r="AN9" s="465"/>
      <c r="AO9" s="465"/>
      <c r="AP9" s="441" t="s">
        <v>47</v>
      </c>
      <c r="AQ9" s="442"/>
      <c r="AR9" s="442"/>
      <c r="AS9" s="442"/>
      <c r="AT9" s="442"/>
      <c r="AU9" s="443"/>
      <c r="AV9" s="93"/>
      <c r="AW9" s="444" t="s">
        <v>48</v>
      </c>
      <c r="AX9" s="444"/>
      <c r="AY9" s="444"/>
      <c r="AZ9" s="444"/>
      <c r="BA9" s="444"/>
      <c r="BB9" s="93"/>
      <c r="BC9" s="98"/>
      <c r="BD9" s="98"/>
      <c r="BE9" s="471"/>
      <c r="BF9" s="472"/>
      <c r="BG9" s="472"/>
      <c r="BH9" s="472"/>
      <c r="BI9" s="473"/>
      <c r="BJ9" s="477"/>
      <c r="BK9" s="478"/>
      <c r="BL9" s="478"/>
      <c r="BM9" s="478"/>
      <c r="BN9" s="478"/>
      <c r="BO9" s="478"/>
      <c r="BP9" s="478"/>
      <c r="BQ9" s="479"/>
      <c r="BR9" s="454"/>
      <c r="BS9" s="455"/>
      <c r="BT9" s="455"/>
      <c r="BU9" s="455"/>
      <c r="BV9" s="455"/>
      <c r="BW9" s="455"/>
      <c r="BX9" s="455"/>
      <c r="BY9" s="455"/>
      <c r="BZ9" s="455"/>
      <c r="CA9" s="455"/>
      <c r="CB9" s="455"/>
      <c r="CC9" s="455"/>
      <c r="CD9" s="455"/>
      <c r="CE9" s="455"/>
      <c r="CF9" s="455"/>
      <c r="CG9" s="455"/>
      <c r="CH9" s="455"/>
      <c r="CI9" s="456"/>
      <c r="CJ9" s="98"/>
      <c r="CK9" s="98"/>
      <c r="CL9" s="98"/>
      <c r="CM9" s="98"/>
      <c r="CN9" s="98"/>
      <c r="CO9" s="98"/>
      <c r="CP9" s="98"/>
      <c r="CQ9" s="98"/>
      <c r="CR9" s="98"/>
      <c r="CS9" s="98"/>
      <c r="CT9" s="98"/>
      <c r="CU9" s="98"/>
      <c r="CV9" s="98"/>
    </row>
    <row r="10" spans="1:100" ht="25.5" customHeight="1" thickBot="1" x14ac:dyDescent="0.25">
      <c r="A10" s="98"/>
      <c r="B10" s="98"/>
      <c r="C10" s="98"/>
      <c r="D10" s="98"/>
      <c r="E10" s="98"/>
      <c r="F10" s="98"/>
      <c r="G10" s="98"/>
      <c r="H10" s="98"/>
      <c r="I10" s="438"/>
      <c r="J10" s="439"/>
      <c r="K10" s="439"/>
      <c r="L10" s="439"/>
      <c r="M10" s="439"/>
      <c r="N10" s="439"/>
      <c r="O10" s="439"/>
      <c r="P10" s="439"/>
      <c r="Q10" s="439"/>
      <c r="R10" s="439"/>
      <c r="S10" s="439"/>
      <c r="T10" s="439"/>
      <c r="U10" s="439"/>
      <c r="V10" s="439"/>
      <c r="W10" s="439"/>
      <c r="X10" s="439"/>
      <c r="Y10" s="439"/>
      <c r="Z10" s="439"/>
      <c r="AA10" s="439"/>
      <c r="AB10" s="439"/>
      <c r="AC10" s="439"/>
      <c r="AD10" s="439"/>
      <c r="AE10" s="440"/>
      <c r="AF10" s="466"/>
      <c r="AG10" s="467"/>
      <c r="AH10" s="467"/>
      <c r="AI10" s="467"/>
      <c r="AJ10" s="467"/>
      <c r="AK10" s="467"/>
      <c r="AL10" s="467"/>
      <c r="AM10" s="467"/>
      <c r="AN10" s="467"/>
      <c r="AO10" s="467"/>
      <c r="AP10" s="445">
        <f>ヘッダ入力!AP10</f>
        <v>0</v>
      </c>
      <c r="AQ10" s="446"/>
      <c r="AR10" s="446"/>
      <c r="AS10" s="446"/>
      <c r="AT10" s="446"/>
      <c r="AU10" s="447"/>
      <c r="AV10" s="47"/>
      <c r="AW10" s="39" t="s">
        <v>51</v>
      </c>
      <c r="AX10" s="39"/>
      <c r="AY10" s="39"/>
      <c r="AZ10" s="47"/>
      <c r="BA10" s="448" t="s">
        <v>52</v>
      </c>
      <c r="BB10" s="448"/>
      <c r="BC10" s="448"/>
      <c r="BD10" s="94"/>
      <c r="BE10" s="474"/>
      <c r="BF10" s="475"/>
      <c r="BG10" s="475"/>
      <c r="BH10" s="475"/>
      <c r="BI10" s="476"/>
      <c r="BJ10" s="480"/>
      <c r="BK10" s="481"/>
      <c r="BL10" s="481"/>
      <c r="BM10" s="481"/>
      <c r="BN10" s="481"/>
      <c r="BO10" s="481"/>
      <c r="BP10" s="481"/>
      <c r="BQ10" s="482"/>
      <c r="BR10" s="457"/>
      <c r="BS10" s="458"/>
      <c r="BT10" s="458"/>
      <c r="BU10" s="458"/>
      <c r="BV10" s="458"/>
      <c r="BW10" s="458"/>
      <c r="BX10" s="458"/>
      <c r="BY10" s="458"/>
      <c r="BZ10" s="458"/>
      <c r="CA10" s="458"/>
      <c r="CB10" s="458"/>
      <c r="CC10" s="458"/>
      <c r="CD10" s="458"/>
      <c r="CE10" s="458"/>
      <c r="CF10" s="458"/>
      <c r="CG10" s="458"/>
      <c r="CH10" s="458"/>
      <c r="CI10" s="459"/>
      <c r="CJ10" s="98"/>
      <c r="CK10" s="98"/>
      <c r="CL10" s="98"/>
      <c r="CM10" s="98"/>
      <c r="CN10" s="98"/>
      <c r="CO10" s="98"/>
      <c r="CP10" s="98"/>
      <c r="CQ10" s="98"/>
      <c r="CR10" s="98"/>
      <c r="CS10" s="98"/>
      <c r="CT10" s="98"/>
      <c r="CU10" s="98"/>
      <c r="CV10" s="98"/>
    </row>
    <row r="11" spans="1:100" ht="8.25" customHeight="1" thickTop="1" thickBot="1" x14ac:dyDescent="0.2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row>
    <row r="12" spans="1:100" ht="21.75" customHeight="1" thickBot="1" x14ac:dyDescent="0.25">
      <c r="A12" s="432">
        <f>IF(BC58="●",AV58,SUMIF(R19,"●",O19)+SUMIF(R27,"●",O27)+SUMIF(R36,"●",O36)+SUMIF(R44,"●",O44)+SUMIF(R49,"●",O49)+SUMIF(R60,"●",O60)+SUMIF(AL23,"●",AI23)+SUMIF(AL33,"●",AI33)+SUMIF(AL43,"●",AI43)+SUMIF(AL53,"●",AI53)+SUMIF(AL58,"●",AI58)+SUMIF(BF27,"●",BC27)+SUMIF(BF37,"●",BC37)+SUMIF(BF46,"●",BC46)+SUMIF(BF50,"●",BC50)+SUMIF(BF57,"●",BC57)+SUM(R19,R27,R36,R44,R49,R60,AL23,AL33,AL43,AL58,BF37,BF46,BF50,BF57,AL53,BF27))</f>
        <v>0</v>
      </c>
      <c r="B12" s="433"/>
      <c r="C12" s="433"/>
      <c r="D12" s="433"/>
      <c r="E12" s="433"/>
      <c r="F12" s="433"/>
      <c r="G12" s="433"/>
      <c r="H12" s="433"/>
      <c r="I12" s="433"/>
      <c r="J12" s="433"/>
      <c r="K12" s="434" t="s">
        <v>53</v>
      </c>
      <c r="L12" s="434"/>
      <c r="M12" s="431" t="s">
        <v>1511</v>
      </c>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28">
        <f>IF(BC58="●",118,IF(R19="●",COUNTA(O14:O18),COUNTA(R14:R18))+IF(R27="●",COUNTA(O20:O26),COUNTA(R20:R26))+IF(R36="●",COUNTA(O28:O35),COUNTA(R28:R35))+IF(R44="●",COUNTA(O37:O43),COUNTA(R37:R43))+IF(R49="●",COUNTA(O45:O48),COUNTA(R45:R48))+IF(R60="●",COUNTA(O50:O59),COUNTA(R50:R59))+IF(AL23="●",COUNTA(AI14:AI22),COUNTA(AL14:AL22))+IF(AL33="●",COUNTA(AI24:AI32),COUNTA(AL24:AL32))+IF(AL43="●",COUNTA(AI34:AI42),COUNTA(AL34:AL42))+IF(AL53="●",COUNTA(AI44:AI52),COUNTA(AL44:AL52))+IF(AL58="●",COUNTA(AI54:AI57),COUNTA(AL54:AL57))+IF(BF27="●",COUNTA(BC14:BC26),COUNTA(BF14:BF26))+IF(BF37="●",COUNTA(BC28:BC36),COUNTA(BF28:BF36))+IF(BF46="●",COUNTA(BC38:BC45),COUNTA(BF38:BF45))+IF(BF50="●",COUNTA(BC47:BC49),COUNTA(BF47:BF49))++IF(BF57="●",COUNTA(BC51:BC56),COUNTA(BF51:BF56)))</f>
        <v>0</v>
      </c>
      <c r="AX12" s="428"/>
      <c r="AY12" s="428"/>
      <c r="AZ12" s="428"/>
      <c r="BA12" s="428"/>
      <c r="BB12" s="428"/>
      <c r="BC12" s="428"/>
      <c r="BD12" s="428"/>
      <c r="BE12" s="429" t="s">
        <v>54</v>
      </c>
      <c r="BF12" s="429"/>
      <c r="BG12" s="429"/>
      <c r="BH12" s="430"/>
      <c r="BI12" s="432">
        <f>IF(CQ53="●",CJ53,SUMIF(BZ22,"●",BW22)+SUMIF(BZ30,"●",BW30)+SUMIF(BZ43,"●",BW43)+SUMIF(BZ52,"●",BW52)+SUMIF(BZ60,"●",BW60)+SUMIF(BZ73,"●",BW73)+SUMIF(CT24,"●",CQ24)+SUMIF(CT30,"●",CQ30)+SUMIF(CT39,"●",CQ39)+SUMIF(CT46,"●",CQ46)+SUMIF(CT52,"●",CQ52)+SUM(BZ22,BZ30,BZ43,BZ52,BZ60,BZ73,CT24,CT30,CT39,CT46,CT52))</f>
        <v>0</v>
      </c>
      <c r="BJ12" s="433"/>
      <c r="BK12" s="433"/>
      <c r="BL12" s="433"/>
      <c r="BM12" s="433"/>
      <c r="BN12" s="433"/>
      <c r="BO12" s="433"/>
      <c r="BP12" s="433"/>
      <c r="BQ12" s="433"/>
      <c r="BR12" s="433"/>
      <c r="BS12" s="434" t="s">
        <v>53</v>
      </c>
      <c r="BT12" s="434"/>
      <c r="BU12" s="64"/>
      <c r="BV12" s="431" t="s">
        <v>1512</v>
      </c>
      <c r="BW12" s="431"/>
      <c r="BX12" s="431"/>
      <c r="BY12" s="431"/>
      <c r="BZ12" s="431"/>
      <c r="CA12" s="431"/>
      <c r="CB12" s="431"/>
      <c r="CC12" s="431"/>
      <c r="CD12" s="431"/>
      <c r="CE12" s="431"/>
      <c r="CF12" s="431"/>
      <c r="CG12" s="431"/>
      <c r="CH12" s="431"/>
      <c r="CI12" s="431"/>
      <c r="CJ12" s="431"/>
      <c r="CK12" s="428">
        <f>IF(CQ53="●",88,IF(BZ22="●",COUNTA(BW14:BW21),COUNTA(BZ14:BZ21))+IF(BZ30="●",COUNTA(BW23:BW29),COUNTA(BZ23:BZ29))+IF(BZ43="●",COUNTA(BW31:BW42),COUNTA(BZ31:BZ42))+IF(BZ52="●",COUNTA(BW44:BW51),COUNTA(BZ44:BZ51))+IF(BZ60="●",COUNTA(BW53:BW59),COUNTA(BZ53:BZ59))+IF(BZ73="●",COUNTA(BW61:BW72),COUNTA(BZ61:BZ72))+IF(CT24="●",COUNTA(CQ14:CQ23),COUNTA(CT14:CT23))+IF(CT30="●",COUNTA(CQ25:CQ29),COUNTA(CT25:CT29))+IF(CT39="●",COUNTA(CQ31:CQ38),COUNTA(CT31:CT38))+IF(CT46="●",COUNTA(CQ40:CQ45),COUNTA(CT40:CT45))+IF(CT52="●",COUNTA(CQ47:CQ51),COUNTA(CT47:CT51)))</f>
        <v>0</v>
      </c>
      <c r="CL12" s="428"/>
      <c r="CM12" s="428"/>
      <c r="CN12" s="428"/>
      <c r="CO12" s="428"/>
      <c r="CP12" s="428"/>
      <c r="CQ12" s="428"/>
      <c r="CR12" s="428"/>
      <c r="CS12" s="429" t="s">
        <v>54</v>
      </c>
      <c r="CT12" s="429"/>
      <c r="CU12" s="429"/>
      <c r="CV12" s="430"/>
    </row>
    <row r="13" spans="1:100" ht="14.25" customHeight="1" thickBot="1" x14ac:dyDescent="0.25">
      <c r="A13" s="421" t="s">
        <v>164</v>
      </c>
      <c r="B13" s="422"/>
      <c r="C13" s="423"/>
      <c r="D13" s="424" t="s">
        <v>55</v>
      </c>
      <c r="E13" s="422"/>
      <c r="F13" s="422"/>
      <c r="G13" s="422"/>
      <c r="H13" s="422"/>
      <c r="I13" s="422"/>
      <c r="J13" s="422"/>
      <c r="K13" s="422"/>
      <c r="L13" s="422"/>
      <c r="M13" s="422"/>
      <c r="N13" s="423"/>
      <c r="O13" s="425" t="s">
        <v>165</v>
      </c>
      <c r="P13" s="425"/>
      <c r="Q13" s="425"/>
      <c r="R13" s="426" t="s">
        <v>56</v>
      </c>
      <c r="S13" s="426"/>
      <c r="T13" s="427"/>
      <c r="U13" s="421" t="s">
        <v>164</v>
      </c>
      <c r="V13" s="422"/>
      <c r="W13" s="423"/>
      <c r="X13" s="424" t="s">
        <v>55</v>
      </c>
      <c r="Y13" s="422"/>
      <c r="Z13" s="422"/>
      <c r="AA13" s="422"/>
      <c r="AB13" s="422"/>
      <c r="AC13" s="422"/>
      <c r="AD13" s="422"/>
      <c r="AE13" s="422"/>
      <c r="AF13" s="422"/>
      <c r="AG13" s="422"/>
      <c r="AH13" s="423"/>
      <c r="AI13" s="425" t="s">
        <v>165</v>
      </c>
      <c r="AJ13" s="425"/>
      <c r="AK13" s="425"/>
      <c r="AL13" s="426" t="s">
        <v>56</v>
      </c>
      <c r="AM13" s="426"/>
      <c r="AN13" s="427"/>
      <c r="AO13" s="421" t="s">
        <v>164</v>
      </c>
      <c r="AP13" s="422"/>
      <c r="AQ13" s="423"/>
      <c r="AR13" s="424" t="s">
        <v>55</v>
      </c>
      <c r="AS13" s="422"/>
      <c r="AT13" s="422"/>
      <c r="AU13" s="422"/>
      <c r="AV13" s="422"/>
      <c r="AW13" s="422"/>
      <c r="AX13" s="422"/>
      <c r="AY13" s="422"/>
      <c r="AZ13" s="422"/>
      <c r="BA13" s="422"/>
      <c r="BB13" s="423"/>
      <c r="BC13" s="425" t="s">
        <v>165</v>
      </c>
      <c r="BD13" s="425"/>
      <c r="BE13" s="425"/>
      <c r="BF13" s="426" t="s">
        <v>56</v>
      </c>
      <c r="BG13" s="426"/>
      <c r="BH13" s="427"/>
      <c r="BI13" s="421" t="s">
        <v>164</v>
      </c>
      <c r="BJ13" s="422"/>
      <c r="BK13" s="423"/>
      <c r="BL13" s="424" t="s">
        <v>55</v>
      </c>
      <c r="BM13" s="422"/>
      <c r="BN13" s="422"/>
      <c r="BO13" s="422"/>
      <c r="BP13" s="422"/>
      <c r="BQ13" s="422"/>
      <c r="BR13" s="422"/>
      <c r="BS13" s="422"/>
      <c r="BT13" s="422"/>
      <c r="BU13" s="422"/>
      <c r="BV13" s="423"/>
      <c r="BW13" s="425" t="s">
        <v>165</v>
      </c>
      <c r="BX13" s="425"/>
      <c r="BY13" s="425"/>
      <c r="BZ13" s="426" t="s">
        <v>56</v>
      </c>
      <c r="CA13" s="426"/>
      <c r="CB13" s="427"/>
      <c r="CC13" s="421" t="s">
        <v>164</v>
      </c>
      <c r="CD13" s="422"/>
      <c r="CE13" s="423"/>
      <c r="CF13" s="424" t="s">
        <v>55</v>
      </c>
      <c r="CG13" s="422"/>
      <c r="CH13" s="422"/>
      <c r="CI13" s="422"/>
      <c r="CJ13" s="422"/>
      <c r="CK13" s="422"/>
      <c r="CL13" s="422"/>
      <c r="CM13" s="422"/>
      <c r="CN13" s="422"/>
      <c r="CO13" s="422"/>
      <c r="CP13" s="423"/>
      <c r="CQ13" s="425" t="s">
        <v>165</v>
      </c>
      <c r="CR13" s="425"/>
      <c r="CS13" s="425"/>
      <c r="CT13" s="426" t="s">
        <v>56</v>
      </c>
      <c r="CU13" s="426"/>
      <c r="CV13" s="427"/>
    </row>
    <row r="14" spans="1:100" ht="14.25" customHeight="1" x14ac:dyDescent="0.2">
      <c r="A14" s="293">
        <v>454001</v>
      </c>
      <c r="B14" s="294"/>
      <c r="C14" s="295"/>
      <c r="D14" s="296" t="s">
        <v>87</v>
      </c>
      <c r="E14" s="297"/>
      <c r="F14" s="297"/>
      <c r="G14" s="297"/>
      <c r="H14" s="297"/>
      <c r="I14" s="297"/>
      <c r="J14" s="297"/>
      <c r="K14" s="297"/>
      <c r="L14" s="297"/>
      <c r="M14" s="297"/>
      <c r="N14" s="321"/>
      <c r="O14" s="298">
        <v>450</v>
      </c>
      <c r="P14" s="299"/>
      <c r="Q14" s="299"/>
      <c r="R14" s="300"/>
      <c r="S14" s="299"/>
      <c r="T14" s="301"/>
      <c r="U14" s="293">
        <v>454039</v>
      </c>
      <c r="V14" s="294"/>
      <c r="W14" s="295"/>
      <c r="X14" s="296" t="s">
        <v>1513</v>
      </c>
      <c r="Y14" s="297"/>
      <c r="Z14" s="297"/>
      <c r="AA14" s="297"/>
      <c r="AB14" s="297"/>
      <c r="AC14" s="297"/>
      <c r="AD14" s="297"/>
      <c r="AE14" s="297"/>
      <c r="AF14" s="297"/>
      <c r="AG14" s="297"/>
      <c r="AH14" s="321"/>
      <c r="AI14" s="298">
        <v>370</v>
      </c>
      <c r="AJ14" s="299"/>
      <c r="AK14" s="299"/>
      <c r="AL14" s="300"/>
      <c r="AM14" s="299"/>
      <c r="AN14" s="301"/>
      <c r="AO14" s="420">
        <v>454072</v>
      </c>
      <c r="AP14" s="294"/>
      <c r="AQ14" s="295"/>
      <c r="AR14" s="708" t="s">
        <v>1514</v>
      </c>
      <c r="AS14" s="333"/>
      <c r="AT14" s="333"/>
      <c r="AU14" s="333"/>
      <c r="AV14" s="333"/>
      <c r="AW14" s="333"/>
      <c r="AX14" s="333"/>
      <c r="AY14" s="333"/>
      <c r="AZ14" s="333"/>
      <c r="BA14" s="333"/>
      <c r="BB14" s="334"/>
      <c r="BC14" s="726">
        <v>1200</v>
      </c>
      <c r="BD14" s="727"/>
      <c r="BE14" s="728"/>
      <c r="BF14" s="300"/>
      <c r="BG14" s="299"/>
      <c r="BH14" s="301"/>
      <c r="BI14" s="759">
        <v>459001</v>
      </c>
      <c r="BJ14" s="760"/>
      <c r="BK14" s="761"/>
      <c r="BL14" s="762" t="s">
        <v>1515</v>
      </c>
      <c r="BM14" s="763"/>
      <c r="BN14" s="763"/>
      <c r="BO14" s="763"/>
      <c r="BP14" s="763"/>
      <c r="BQ14" s="763"/>
      <c r="BR14" s="763"/>
      <c r="BS14" s="763"/>
      <c r="BT14" s="763"/>
      <c r="BU14" s="763"/>
      <c r="BV14" s="764"/>
      <c r="BW14" s="756">
        <v>600</v>
      </c>
      <c r="BX14" s="757"/>
      <c r="BY14" s="758"/>
      <c r="BZ14" s="300"/>
      <c r="CA14" s="299"/>
      <c r="CB14" s="301"/>
      <c r="CC14" s="698">
        <v>459050</v>
      </c>
      <c r="CD14" s="699"/>
      <c r="CE14" s="700"/>
      <c r="CF14" s="708" t="s">
        <v>1516</v>
      </c>
      <c r="CG14" s="333"/>
      <c r="CH14" s="333"/>
      <c r="CI14" s="333"/>
      <c r="CJ14" s="333"/>
      <c r="CK14" s="333"/>
      <c r="CL14" s="333"/>
      <c r="CM14" s="333"/>
      <c r="CN14" s="333"/>
      <c r="CO14" s="333"/>
      <c r="CP14" s="334"/>
      <c r="CQ14" s="702">
        <v>330</v>
      </c>
      <c r="CR14" s="703"/>
      <c r="CS14" s="704"/>
      <c r="CT14" s="300"/>
      <c r="CU14" s="299"/>
      <c r="CV14" s="301"/>
    </row>
    <row r="15" spans="1:100" ht="14.25" customHeight="1" x14ac:dyDescent="0.2">
      <c r="A15" s="293">
        <v>454002</v>
      </c>
      <c r="B15" s="294"/>
      <c r="C15" s="295"/>
      <c r="D15" s="296" t="s">
        <v>1517</v>
      </c>
      <c r="E15" s="297"/>
      <c r="F15" s="297"/>
      <c r="G15" s="297"/>
      <c r="H15" s="297"/>
      <c r="I15" s="297"/>
      <c r="J15" s="297"/>
      <c r="K15" s="297"/>
      <c r="L15" s="297"/>
      <c r="M15" s="297"/>
      <c r="N15" s="321"/>
      <c r="O15" s="298">
        <v>450</v>
      </c>
      <c r="P15" s="299"/>
      <c r="Q15" s="299"/>
      <c r="R15" s="300"/>
      <c r="S15" s="299"/>
      <c r="T15" s="301"/>
      <c r="U15" s="293">
        <v>454040</v>
      </c>
      <c r="V15" s="294"/>
      <c r="W15" s="295"/>
      <c r="X15" s="296" t="s">
        <v>1518</v>
      </c>
      <c r="Y15" s="297"/>
      <c r="Z15" s="297"/>
      <c r="AA15" s="297"/>
      <c r="AB15" s="297"/>
      <c r="AC15" s="297"/>
      <c r="AD15" s="297"/>
      <c r="AE15" s="297"/>
      <c r="AF15" s="297"/>
      <c r="AG15" s="297"/>
      <c r="AH15" s="321"/>
      <c r="AI15" s="298">
        <v>600</v>
      </c>
      <c r="AJ15" s="299"/>
      <c r="AK15" s="299"/>
      <c r="AL15" s="300"/>
      <c r="AM15" s="299"/>
      <c r="AN15" s="301"/>
      <c r="AO15" s="420">
        <v>454073</v>
      </c>
      <c r="AP15" s="294"/>
      <c r="AQ15" s="295"/>
      <c r="AR15" s="708" t="s">
        <v>2261</v>
      </c>
      <c r="AS15" s="333"/>
      <c r="AT15" s="333"/>
      <c r="AU15" s="333"/>
      <c r="AV15" s="333"/>
      <c r="AW15" s="333"/>
      <c r="AX15" s="333"/>
      <c r="AY15" s="333"/>
      <c r="AZ15" s="333"/>
      <c r="BA15" s="333"/>
      <c r="BB15" s="334"/>
      <c r="BC15" s="726">
        <v>480</v>
      </c>
      <c r="BD15" s="727"/>
      <c r="BE15" s="728"/>
      <c r="BF15" s="300"/>
      <c r="BG15" s="299"/>
      <c r="BH15" s="301"/>
      <c r="BI15" s="705">
        <v>459002</v>
      </c>
      <c r="BJ15" s="706"/>
      <c r="BK15" s="707"/>
      <c r="BL15" s="708" t="s">
        <v>1519</v>
      </c>
      <c r="BM15" s="333"/>
      <c r="BN15" s="333"/>
      <c r="BO15" s="333"/>
      <c r="BP15" s="333"/>
      <c r="BQ15" s="333"/>
      <c r="BR15" s="333"/>
      <c r="BS15" s="333"/>
      <c r="BT15" s="333"/>
      <c r="BU15" s="333"/>
      <c r="BV15" s="334"/>
      <c r="BW15" s="709">
        <v>330</v>
      </c>
      <c r="BX15" s="710"/>
      <c r="BY15" s="711"/>
      <c r="BZ15" s="300"/>
      <c r="CA15" s="299"/>
      <c r="CB15" s="301"/>
      <c r="CC15" s="705">
        <v>459052</v>
      </c>
      <c r="CD15" s="706"/>
      <c r="CE15" s="707"/>
      <c r="CF15" s="708" t="s">
        <v>1520</v>
      </c>
      <c r="CG15" s="333"/>
      <c r="CH15" s="333"/>
      <c r="CI15" s="333"/>
      <c r="CJ15" s="333"/>
      <c r="CK15" s="333"/>
      <c r="CL15" s="333"/>
      <c r="CM15" s="333"/>
      <c r="CN15" s="333"/>
      <c r="CO15" s="333"/>
      <c r="CP15" s="334"/>
      <c r="CQ15" s="709">
        <v>450</v>
      </c>
      <c r="CR15" s="710"/>
      <c r="CS15" s="711"/>
      <c r="CT15" s="300"/>
      <c r="CU15" s="299"/>
      <c r="CV15" s="301"/>
    </row>
    <row r="16" spans="1:100" ht="14.25" customHeight="1" x14ac:dyDescent="0.2">
      <c r="A16" s="293">
        <v>454003</v>
      </c>
      <c r="B16" s="294"/>
      <c r="C16" s="295"/>
      <c r="D16" s="296" t="s">
        <v>1521</v>
      </c>
      <c r="E16" s="297"/>
      <c r="F16" s="297"/>
      <c r="G16" s="297"/>
      <c r="H16" s="297"/>
      <c r="I16" s="297"/>
      <c r="J16" s="297"/>
      <c r="K16" s="297"/>
      <c r="L16" s="297"/>
      <c r="M16" s="297"/>
      <c r="N16" s="321"/>
      <c r="O16" s="298">
        <v>500</v>
      </c>
      <c r="P16" s="299"/>
      <c r="Q16" s="299"/>
      <c r="R16" s="300"/>
      <c r="S16" s="299"/>
      <c r="T16" s="301"/>
      <c r="U16" s="293">
        <v>454041</v>
      </c>
      <c r="V16" s="294"/>
      <c r="W16" s="295"/>
      <c r="X16" s="296" t="s">
        <v>1522</v>
      </c>
      <c r="Y16" s="297"/>
      <c r="Z16" s="297"/>
      <c r="AA16" s="297"/>
      <c r="AB16" s="297"/>
      <c r="AC16" s="297"/>
      <c r="AD16" s="297"/>
      <c r="AE16" s="297"/>
      <c r="AF16" s="297"/>
      <c r="AG16" s="297"/>
      <c r="AH16" s="321"/>
      <c r="AI16" s="298">
        <v>450</v>
      </c>
      <c r="AJ16" s="299"/>
      <c r="AK16" s="299"/>
      <c r="AL16" s="300"/>
      <c r="AM16" s="299"/>
      <c r="AN16" s="301"/>
      <c r="AO16" s="420">
        <v>454120</v>
      </c>
      <c r="AP16" s="294"/>
      <c r="AQ16" s="295"/>
      <c r="AR16" s="708" t="s">
        <v>2262</v>
      </c>
      <c r="AS16" s="333"/>
      <c r="AT16" s="333"/>
      <c r="AU16" s="333"/>
      <c r="AV16" s="333"/>
      <c r="AW16" s="333"/>
      <c r="AX16" s="333"/>
      <c r="AY16" s="333"/>
      <c r="AZ16" s="333"/>
      <c r="BA16" s="333"/>
      <c r="BB16" s="334"/>
      <c r="BC16" s="726">
        <v>500</v>
      </c>
      <c r="BD16" s="727"/>
      <c r="BE16" s="728"/>
      <c r="BF16" s="300"/>
      <c r="BG16" s="299"/>
      <c r="BH16" s="301"/>
      <c r="BI16" s="705">
        <v>459003</v>
      </c>
      <c r="BJ16" s="706"/>
      <c r="BK16" s="707"/>
      <c r="BL16" s="708" t="s">
        <v>1523</v>
      </c>
      <c r="BM16" s="333"/>
      <c r="BN16" s="333"/>
      <c r="BO16" s="333"/>
      <c r="BP16" s="333"/>
      <c r="BQ16" s="333"/>
      <c r="BR16" s="333"/>
      <c r="BS16" s="333"/>
      <c r="BT16" s="333"/>
      <c r="BU16" s="333"/>
      <c r="BV16" s="334"/>
      <c r="BW16" s="709">
        <v>200</v>
      </c>
      <c r="BX16" s="710"/>
      <c r="BY16" s="711"/>
      <c r="BZ16" s="300"/>
      <c r="CA16" s="299"/>
      <c r="CB16" s="301"/>
      <c r="CC16" s="705">
        <v>459053</v>
      </c>
      <c r="CD16" s="706"/>
      <c r="CE16" s="707"/>
      <c r="CF16" s="708" t="s">
        <v>1524</v>
      </c>
      <c r="CG16" s="333"/>
      <c r="CH16" s="333"/>
      <c r="CI16" s="333"/>
      <c r="CJ16" s="333"/>
      <c r="CK16" s="333"/>
      <c r="CL16" s="333"/>
      <c r="CM16" s="333"/>
      <c r="CN16" s="333"/>
      <c r="CO16" s="333"/>
      <c r="CP16" s="334"/>
      <c r="CQ16" s="709">
        <v>300</v>
      </c>
      <c r="CR16" s="710"/>
      <c r="CS16" s="711"/>
      <c r="CT16" s="300"/>
      <c r="CU16" s="299"/>
      <c r="CV16" s="301"/>
    </row>
    <row r="17" spans="1:100" ht="14.25" customHeight="1" x14ac:dyDescent="0.2">
      <c r="A17" s="293">
        <v>454004</v>
      </c>
      <c r="B17" s="294"/>
      <c r="C17" s="295"/>
      <c r="D17" s="296" t="s">
        <v>1525</v>
      </c>
      <c r="E17" s="297"/>
      <c r="F17" s="297"/>
      <c r="G17" s="297"/>
      <c r="H17" s="297"/>
      <c r="I17" s="297"/>
      <c r="J17" s="297"/>
      <c r="K17" s="297"/>
      <c r="L17" s="297"/>
      <c r="M17" s="297"/>
      <c r="N17" s="321"/>
      <c r="O17" s="298">
        <v>550</v>
      </c>
      <c r="P17" s="299"/>
      <c r="Q17" s="299"/>
      <c r="R17" s="300"/>
      <c r="S17" s="299"/>
      <c r="T17" s="301"/>
      <c r="U17" s="293">
        <v>454042</v>
      </c>
      <c r="V17" s="294"/>
      <c r="W17" s="295"/>
      <c r="X17" s="296" t="s">
        <v>1526</v>
      </c>
      <c r="Y17" s="297"/>
      <c r="Z17" s="297"/>
      <c r="AA17" s="297"/>
      <c r="AB17" s="297"/>
      <c r="AC17" s="297"/>
      <c r="AD17" s="297"/>
      <c r="AE17" s="297"/>
      <c r="AF17" s="297"/>
      <c r="AG17" s="297"/>
      <c r="AH17" s="321"/>
      <c r="AI17" s="298">
        <v>267</v>
      </c>
      <c r="AJ17" s="299"/>
      <c r="AK17" s="299"/>
      <c r="AL17" s="300"/>
      <c r="AM17" s="299"/>
      <c r="AN17" s="301"/>
      <c r="AO17" s="420">
        <v>454121</v>
      </c>
      <c r="AP17" s="294"/>
      <c r="AQ17" s="295"/>
      <c r="AR17" s="708" t="s">
        <v>2263</v>
      </c>
      <c r="AS17" s="333"/>
      <c r="AT17" s="333"/>
      <c r="AU17" s="333"/>
      <c r="AV17" s="333"/>
      <c r="AW17" s="333"/>
      <c r="AX17" s="333"/>
      <c r="AY17" s="333"/>
      <c r="AZ17" s="333"/>
      <c r="BA17" s="333"/>
      <c r="BB17" s="334"/>
      <c r="BC17" s="726">
        <v>780</v>
      </c>
      <c r="BD17" s="727"/>
      <c r="BE17" s="728"/>
      <c r="BF17" s="300"/>
      <c r="BG17" s="299"/>
      <c r="BH17" s="301"/>
      <c r="BI17" s="705">
        <v>459004</v>
      </c>
      <c r="BJ17" s="706"/>
      <c r="BK17" s="707"/>
      <c r="BL17" s="708" t="s">
        <v>1528</v>
      </c>
      <c r="BM17" s="333"/>
      <c r="BN17" s="333"/>
      <c r="BO17" s="333"/>
      <c r="BP17" s="333"/>
      <c r="BQ17" s="333"/>
      <c r="BR17" s="333"/>
      <c r="BS17" s="333"/>
      <c r="BT17" s="333"/>
      <c r="BU17" s="333"/>
      <c r="BV17" s="334"/>
      <c r="BW17" s="709">
        <v>400</v>
      </c>
      <c r="BX17" s="710"/>
      <c r="BY17" s="711"/>
      <c r="BZ17" s="300"/>
      <c r="CA17" s="299"/>
      <c r="CB17" s="301"/>
      <c r="CC17" s="705">
        <v>459054</v>
      </c>
      <c r="CD17" s="706"/>
      <c r="CE17" s="707"/>
      <c r="CF17" s="708" t="s">
        <v>1529</v>
      </c>
      <c r="CG17" s="333"/>
      <c r="CH17" s="333"/>
      <c r="CI17" s="333"/>
      <c r="CJ17" s="333"/>
      <c r="CK17" s="333"/>
      <c r="CL17" s="333"/>
      <c r="CM17" s="333"/>
      <c r="CN17" s="333"/>
      <c r="CO17" s="333"/>
      <c r="CP17" s="334"/>
      <c r="CQ17" s="709">
        <v>300</v>
      </c>
      <c r="CR17" s="710"/>
      <c r="CS17" s="711"/>
      <c r="CT17" s="300"/>
      <c r="CU17" s="299"/>
      <c r="CV17" s="301"/>
    </row>
    <row r="18" spans="1:100" ht="14.25" customHeight="1" x14ac:dyDescent="0.2">
      <c r="A18" s="293">
        <v>454005</v>
      </c>
      <c r="B18" s="294"/>
      <c r="C18" s="295"/>
      <c r="D18" s="296" t="s">
        <v>1530</v>
      </c>
      <c r="E18" s="297"/>
      <c r="F18" s="297"/>
      <c r="G18" s="297"/>
      <c r="H18" s="297"/>
      <c r="I18" s="297"/>
      <c r="J18" s="297"/>
      <c r="K18" s="297"/>
      <c r="L18" s="297"/>
      <c r="M18" s="297"/>
      <c r="N18" s="321"/>
      <c r="O18" s="298">
        <v>460</v>
      </c>
      <c r="P18" s="299"/>
      <c r="Q18" s="299"/>
      <c r="R18" s="300"/>
      <c r="S18" s="299"/>
      <c r="T18" s="301"/>
      <c r="U18" s="293">
        <v>454109</v>
      </c>
      <c r="V18" s="294"/>
      <c r="W18" s="295"/>
      <c r="X18" s="296" t="s">
        <v>1531</v>
      </c>
      <c r="Y18" s="297"/>
      <c r="Z18" s="297"/>
      <c r="AA18" s="297"/>
      <c r="AB18" s="297"/>
      <c r="AC18" s="297"/>
      <c r="AD18" s="297"/>
      <c r="AE18" s="297"/>
      <c r="AF18" s="297"/>
      <c r="AG18" s="297"/>
      <c r="AH18" s="321"/>
      <c r="AI18" s="298">
        <v>300</v>
      </c>
      <c r="AJ18" s="299"/>
      <c r="AK18" s="299"/>
      <c r="AL18" s="300"/>
      <c r="AM18" s="299"/>
      <c r="AN18" s="301"/>
      <c r="AO18" s="420">
        <v>454074</v>
      </c>
      <c r="AP18" s="294"/>
      <c r="AQ18" s="295"/>
      <c r="AR18" s="708" t="s">
        <v>2295</v>
      </c>
      <c r="AS18" s="333"/>
      <c r="AT18" s="333"/>
      <c r="AU18" s="333"/>
      <c r="AV18" s="333"/>
      <c r="AW18" s="333"/>
      <c r="AX18" s="333"/>
      <c r="AY18" s="333"/>
      <c r="AZ18" s="333"/>
      <c r="BA18" s="333"/>
      <c r="BB18" s="334"/>
      <c r="BC18" s="726">
        <v>950</v>
      </c>
      <c r="BD18" s="727"/>
      <c r="BE18" s="728"/>
      <c r="BF18" s="300"/>
      <c r="BG18" s="299"/>
      <c r="BH18" s="301"/>
      <c r="BI18" s="705">
        <v>459005</v>
      </c>
      <c r="BJ18" s="706"/>
      <c r="BK18" s="707"/>
      <c r="BL18" s="708" t="s">
        <v>1533</v>
      </c>
      <c r="BM18" s="333"/>
      <c r="BN18" s="333"/>
      <c r="BO18" s="333"/>
      <c r="BP18" s="333"/>
      <c r="BQ18" s="333"/>
      <c r="BR18" s="333"/>
      <c r="BS18" s="333"/>
      <c r="BT18" s="333"/>
      <c r="BU18" s="333"/>
      <c r="BV18" s="334"/>
      <c r="BW18" s="709">
        <v>600</v>
      </c>
      <c r="BX18" s="710"/>
      <c r="BY18" s="711"/>
      <c r="BZ18" s="300"/>
      <c r="CA18" s="299"/>
      <c r="CB18" s="301"/>
      <c r="CC18" s="705">
        <v>459055</v>
      </c>
      <c r="CD18" s="706"/>
      <c r="CE18" s="707"/>
      <c r="CF18" s="708" t="s">
        <v>1534</v>
      </c>
      <c r="CG18" s="333"/>
      <c r="CH18" s="333"/>
      <c r="CI18" s="333"/>
      <c r="CJ18" s="333"/>
      <c r="CK18" s="333"/>
      <c r="CL18" s="333"/>
      <c r="CM18" s="333"/>
      <c r="CN18" s="333"/>
      <c r="CO18" s="333"/>
      <c r="CP18" s="334"/>
      <c r="CQ18" s="709">
        <v>500</v>
      </c>
      <c r="CR18" s="710"/>
      <c r="CS18" s="711"/>
      <c r="CT18" s="300"/>
      <c r="CU18" s="299"/>
      <c r="CV18" s="301"/>
    </row>
    <row r="19" spans="1:100" ht="14.25" customHeight="1" x14ac:dyDescent="0.2">
      <c r="A19" s="376" t="s">
        <v>1535</v>
      </c>
      <c r="B19" s="377"/>
      <c r="C19" s="377"/>
      <c r="D19" s="377"/>
      <c r="E19" s="377"/>
      <c r="F19" s="377"/>
      <c r="G19" s="377"/>
      <c r="H19" s="377"/>
      <c r="I19" s="377"/>
      <c r="J19" s="377"/>
      <c r="K19" s="377"/>
      <c r="L19" s="377"/>
      <c r="M19" s="377"/>
      <c r="N19" s="378"/>
      <c r="O19" s="356">
        <f>SUM(O14:O18)</f>
        <v>2410</v>
      </c>
      <c r="P19" s="357"/>
      <c r="Q19" s="358"/>
      <c r="R19" s="359" t="str">
        <f>IF(COUNTA(R14:R18)=0,"",SUMIF(R14:R18,"●",O14:O18)+SUM(R14:R18))</f>
        <v/>
      </c>
      <c r="S19" s="357"/>
      <c r="T19" s="358"/>
      <c r="U19" s="293">
        <v>454114</v>
      </c>
      <c r="V19" s="294"/>
      <c r="W19" s="295"/>
      <c r="X19" s="296" t="s">
        <v>1536</v>
      </c>
      <c r="Y19" s="297"/>
      <c r="Z19" s="297"/>
      <c r="AA19" s="297"/>
      <c r="AB19" s="297"/>
      <c r="AC19" s="297"/>
      <c r="AD19" s="297"/>
      <c r="AE19" s="297"/>
      <c r="AF19" s="297"/>
      <c r="AG19" s="297"/>
      <c r="AH19" s="321"/>
      <c r="AI19" s="298">
        <v>530</v>
      </c>
      <c r="AJ19" s="299"/>
      <c r="AK19" s="299"/>
      <c r="AL19" s="300"/>
      <c r="AM19" s="299"/>
      <c r="AN19" s="301"/>
      <c r="AO19" s="420">
        <v>454122</v>
      </c>
      <c r="AP19" s="294"/>
      <c r="AQ19" s="295"/>
      <c r="AR19" s="708" t="s">
        <v>2296</v>
      </c>
      <c r="AS19" s="333"/>
      <c r="AT19" s="333"/>
      <c r="AU19" s="333"/>
      <c r="AV19" s="333"/>
      <c r="AW19" s="333"/>
      <c r="AX19" s="333"/>
      <c r="AY19" s="333"/>
      <c r="AZ19" s="333"/>
      <c r="BA19" s="333"/>
      <c r="BB19" s="334"/>
      <c r="BC19" s="726">
        <v>1030</v>
      </c>
      <c r="BD19" s="727"/>
      <c r="BE19" s="728"/>
      <c r="BF19" s="300"/>
      <c r="BG19" s="299"/>
      <c r="BH19" s="301"/>
      <c r="BI19" s="705">
        <v>459006</v>
      </c>
      <c r="BJ19" s="706"/>
      <c r="BK19" s="707"/>
      <c r="BL19" s="708" t="s">
        <v>1538</v>
      </c>
      <c r="BM19" s="333"/>
      <c r="BN19" s="333"/>
      <c r="BO19" s="333"/>
      <c r="BP19" s="333"/>
      <c r="BQ19" s="333"/>
      <c r="BR19" s="333"/>
      <c r="BS19" s="333"/>
      <c r="BT19" s="333"/>
      <c r="BU19" s="333"/>
      <c r="BV19" s="334"/>
      <c r="BW19" s="709">
        <v>250</v>
      </c>
      <c r="BX19" s="710"/>
      <c r="BY19" s="711"/>
      <c r="BZ19" s="300"/>
      <c r="CA19" s="299"/>
      <c r="CB19" s="301"/>
      <c r="CC19" s="705">
        <v>459057</v>
      </c>
      <c r="CD19" s="706"/>
      <c r="CE19" s="707"/>
      <c r="CF19" s="708" t="s">
        <v>1539</v>
      </c>
      <c r="CG19" s="333"/>
      <c r="CH19" s="333"/>
      <c r="CI19" s="333"/>
      <c r="CJ19" s="333"/>
      <c r="CK19" s="333"/>
      <c r="CL19" s="333"/>
      <c r="CM19" s="333"/>
      <c r="CN19" s="333"/>
      <c r="CO19" s="333"/>
      <c r="CP19" s="334"/>
      <c r="CQ19" s="709">
        <v>450</v>
      </c>
      <c r="CR19" s="710"/>
      <c r="CS19" s="711"/>
      <c r="CT19" s="300"/>
      <c r="CU19" s="299"/>
      <c r="CV19" s="301"/>
    </row>
    <row r="20" spans="1:100" ht="14.25" customHeight="1" x14ac:dyDescent="0.2">
      <c r="A20" s="293">
        <v>454006</v>
      </c>
      <c r="B20" s="294"/>
      <c r="C20" s="295"/>
      <c r="D20" s="296" t="s">
        <v>1540</v>
      </c>
      <c r="E20" s="297"/>
      <c r="F20" s="297"/>
      <c r="G20" s="297"/>
      <c r="H20" s="297"/>
      <c r="I20" s="297"/>
      <c r="J20" s="297"/>
      <c r="K20" s="297"/>
      <c r="L20" s="297"/>
      <c r="M20" s="297"/>
      <c r="N20" s="321"/>
      <c r="O20" s="298">
        <v>250</v>
      </c>
      <c r="P20" s="299"/>
      <c r="Q20" s="299"/>
      <c r="R20" s="300"/>
      <c r="S20" s="299"/>
      <c r="T20" s="301"/>
      <c r="U20" s="293">
        <v>454043</v>
      </c>
      <c r="V20" s="294"/>
      <c r="W20" s="295"/>
      <c r="X20" s="296" t="s">
        <v>1541</v>
      </c>
      <c r="Y20" s="297"/>
      <c r="Z20" s="297"/>
      <c r="AA20" s="297"/>
      <c r="AB20" s="297"/>
      <c r="AC20" s="297"/>
      <c r="AD20" s="297"/>
      <c r="AE20" s="297"/>
      <c r="AF20" s="297"/>
      <c r="AG20" s="297"/>
      <c r="AH20" s="321"/>
      <c r="AI20" s="298">
        <v>350</v>
      </c>
      <c r="AJ20" s="299"/>
      <c r="AK20" s="299"/>
      <c r="AL20" s="300"/>
      <c r="AM20" s="299"/>
      <c r="AN20" s="301"/>
      <c r="AO20" s="420">
        <v>454123</v>
      </c>
      <c r="AP20" s="294"/>
      <c r="AQ20" s="295"/>
      <c r="AR20" s="708" t="s">
        <v>2297</v>
      </c>
      <c r="AS20" s="333"/>
      <c r="AT20" s="333"/>
      <c r="AU20" s="333"/>
      <c r="AV20" s="333"/>
      <c r="AW20" s="333"/>
      <c r="AX20" s="333"/>
      <c r="AY20" s="333"/>
      <c r="AZ20" s="333"/>
      <c r="BA20" s="333"/>
      <c r="BB20" s="334"/>
      <c r="BC20" s="726">
        <v>600</v>
      </c>
      <c r="BD20" s="727"/>
      <c r="BE20" s="728"/>
      <c r="BF20" s="300"/>
      <c r="BG20" s="299"/>
      <c r="BH20" s="301"/>
      <c r="BI20" s="705">
        <v>459007</v>
      </c>
      <c r="BJ20" s="706"/>
      <c r="BK20" s="707"/>
      <c r="BL20" s="708" t="s">
        <v>1543</v>
      </c>
      <c r="BM20" s="333"/>
      <c r="BN20" s="333"/>
      <c r="BO20" s="333"/>
      <c r="BP20" s="333"/>
      <c r="BQ20" s="333"/>
      <c r="BR20" s="333"/>
      <c r="BS20" s="333"/>
      <c r="BT20" s="333"/>
      <c r="BU20" s="333"/>
      <c r="BV20" s="334"/>
      <c r="BW20" s="709">
        <v>550</v>
      </c>
      <c r="BX20" s="710"/>
      <c r="BY20" s="711"/>
      <c r="BZ20" s="300"/>
      <c r="CA20" s="299"/>
      <c r="CB20" s="301"/>
      <c r="CC20" s="705">
        <v>459058</v>
      </c>
      <c r="CD20" s="706"/>
      <c r="CE20" s="707"/>
      <c r="CF20" s="708" t="s">
        <v>1544</v>
      </c>
      <c r="CG20" s="333"/>
      <c r="CH20" s="333"/>
      <c r="CI20" s="333"/>
      <c r="CJ20" s="333"/>
      <c r="CK20" s="333"/>
      <c r="CL20" s="333"/>
      <c r="CM20" s="333"/>
      <c r="CN20" s="333"/>
      <c r="CO20" s="333"/>
      <c r="CP20" s="334"/>
      <c r="CQ20" s="709">
        <v>330</v>
      </c>
      <c r="CR20" s="710"/>
      <c r="CS20" s="711"/>
      <c r="CT20" s="300"/>
      <c r="CU20" s="299"/>
      <c r="CV20" s="301"/>
    </row>
    <row r="21" spans="1:100" ht="14.25" customHeight="1" x14ac:dyDescent="0.2">
      <c r="A21" s="293">
        <v>454007</v>
      </c>
      <c r="B21" s="294"/>
      <c r="C21" s="295"/>
      <c r="D21" s="296" t="s">
        <v>1545</v>
      </c>
      <c r="E21" s="297"/>
      <c r="F21" s="297"/>
      <c r="G21" s="297"/>
      <c r="H21" s="297"/>
      <c r="I21" s="297"/>
      <c r="J21" s="297"/>
      <c r="K21" s="297"/>
      <c r="L21" s="297"/>
      <c r="M21" s="297"/>
      <c r="N21" s="321"/>
      <c r="O21" s="298">
        <v>500</v>
      </c>
      <c r="P21" s="299"/>
      <c r="Q21" s="299"/>
      <c r="R21" s="300"/>
      <c r="S21" s="299"/>
      <c r="T21" s="301"/>
      <c r="U21" s="293">
        <v>454044</v>
      </c>
      <c r="V21" s="294"/>
      <c r="W21" s="295"/>
      <c r="X21" s="296" t="s">
        <v>1546</v>
      </c>
      <c r="Y21" s="297"/>
      <c r="Z21" s="297"/>
      <c r="AA21" s="297"/>
      <c r="AB21" s="297"/>
      <c r="AC21" s="297"/>
      <c r="AD21" s="297"/>
      <c r="AE21" s="297"/>
      <c r="AF21" s="297"/>
      <c r="AG21" s="297"/>
      <c r="AH21" s="321"/>
      <c r="AI21" s="298">
        <v>500</v>
      </c>
      <c r="AJ21" s="299"/>
      <c r="AK21" s="299"/>
      <c r="AL21" s="300"/>
      <c r="AM21" s="299"/>
      <c r="AN21" s="301"/>
      <c r="AO21" s="420">
        <v>454075</v>
      </c>
      <c r="AP21" s="294"/>
      <c r="AQ21" s="295"/>
      <c r="AR21" s="708" t="s">
        <v>1527</v>
      </c>
      <c r="AS21" s="333"/>
      <c r="AT21" s="333"/>
      <c r="AU21" s="333"/>
      <c r="AV21" s="333"/>
      <c r="AW21" s="333"/>
      <c r="AX21" s="333"/>
      <c r="AY21" s="333"/>
      <c r="AZ21" s="333"/>
      <c r="BA21" s="333"/>
      <c r="BB21" s="334"/>
      <c r="BC21" s="726">
        <v>400</v>
      </c>
      <c r="BD21" s="727"/>
      <c r="BE21" s="728"/>
      <c r="BF21" s="300"/>
      <c r="BG21" s="299"/>
      <c r="BH21" s="301"/>
      <c r="BI21" s="698">
        <v>459008</v>
      </c>
      <c r="BJ21" s="699"/>
      <c r="BK21" s="700"/>
      <c r="BL21" s="499" t="s">
        <v>1548</v>
      </c>
      <c r="BM21" s="500"/>
      <c r="BN21" s="500"/>
      <c r="BO21" s="500"/>
      <c r="BP21" s="500"/>
      <c r="BQ21" s="500"/>
      <c r="BR21" s="500"/>
      <c r="BS21" s="500"/>
      <c r="BT21" s="500"/>
      <c r="BU21" s="500"/>
      <c r="BV21" s="701"/>
      <c r="BW21" s="709">
        <v>313</v>
      </c>
      <c r="BX21" s="710"/>
      <c r="BY21" s="711"/>
      <c r="BZ21" s="300"/>
      <c r="CA21" s="299"/>
      <c r="CB21" s="301"/>
      <c r="CC21" s="705">
        <v>459059</v>
      </c>
      <c r="CD21" s="706"/>
      <c r="CE21" s="707"/>
      <c r="CF21" s="708" t="s">
        <v>1549</v>
      </c>
      <c r="CG21" s="333"/>
      <c r="CH21" s="333"/>
      <c r="CI21" s="333"/>
      <c r="CJ21" s="333"/>
      <c r="CK21" s="333"/>
      <c r="CL21" s="333"/>
      <c r="CM21" s="333"/>
      <c r="CN21" s="333"/>
      <c r="CO21" s="333"/>
      <c r="CP21" s="334"/>
      <c r="CQ21" s="709">
        <v>280</v>
      </c>
      <c r="CR21" s="710"/>
      <c r="CS21" s="711"/>
      <c r="CT21" s="300"/>
      <c r="CU21" s="299"/>
      <c r="CV21" s="301"/>
    </row>
    <row r="22" spans="1:100" ht="14.25" customHeight="1" x14ac:dyDescent="0.2">
      <c r="A22" s="293">
        <v>454008</v>
      </c>
      <c r="B22" s="294"/>
      <c r="C22" s="295"/>
      <c r="D22" s="296" t="s">
        <v>1550</v>
      </c>
      <c r="E22" s="297"/>
      <c r="F22" s="297"/>
      <c r="G22" s="297"/>
      <c r="H22" s="297"/>
      <c r="I22" s="297"/>
      <c r="J22" s="297"/>
      <c r="K22" s="297"/>
      <c r="L22" s="297"/>
      <c r="M22" s="297"/>
      <c r="N22" s="321"/>
      <c r="O22" s="298">
        <v>405</v>
      </c>
      <c r="P22" s="299"/>
      <c r="Q22" s="299"/>
      <c r="R22" s="300"/>
      <c r="S22" s="299"/>
      <c r="T22" s="301"/>
      <c r="U22" s="293">
        <v>454103</v>
      </c>
      <c r="V22" s="294"/>
      <c r="W22" s="295"/>
      <c r="X22" s="296" t="s">
        <v>1551</v>
      </c>
      <c r="Y22" s="297"/>
      <c r="Z22" s="297"/>
      <c r="AA22" s="297"/>
      <c r="AB22" s="297"/>
      <c r="AC22" s="297"/>
      <c r="AD22" s="297"/>
      <c r="AE22" s="297"/>
      <c r="AF22" s="297"/>
      <c r="AG22" s="297"/>
      <c r="AH22" s="321"/>
      <c r="AI22" s="298">
        <v>280</v>
      </c>
      <c r="AJ22" s="299"/>
      <c r="AK22" s="299"/>
      <c r="AL22" s="300"/>
      <c r="AM22" s="299"/>
      <c r="AN22" s="301"/>
      <c r="AO22" s="420">
        <v>454076</v>
      </c>
      <c r="AP22" s="294"/>
      <c r="AQ22" s="295"/>
      <c r="AR22" s="708" t="s">
        <v>1532</v>
      </c>
      <c r="AS22" s="333"/>
      <c r="AT22" s="333"/>
      <c r="AU22" s="333"/>
      <c r="AV22" s="333"/>
      <c r="AW22" s="333"/>
      <c r="AX22" s="333"/>
      <c r="AY22" s="333"/>
      <c r="AZ22" s="333"/>
      <c r="BA22" s="333"/>
      <c r="BB22" s="334"/>
      <c r="BC22" s="726">
        <v>430</v>
      </c>
      <c r="BD22" s="727"/>
      <c r="BE22" s="728"/>
      <c r="BF22" s="300"/>
      <c r="BG22" s="299"/>
      <c r="BH22" s="301"/>
      <c r="BI22" s="419" t="s">
        <v>1553</v>
      </c>
      <c r="BJ22" s="377"/>
      <c r="BK22" s="377"/>
      <c r="BL22" s="377"/>
      <c r="BM22" s="377"/>
      <c r="BN22" s="377"/>
      <c r="BO22" s="377"/>
      <c r="BP22" s="377"/>
      <c r="BQ22" s="377"/>
      <c r="BR22" s="377"/>
      <c r="BS22" s="377"/>
      <c r="BT22" s="377"/>
      <c r="BU22" s="377"/>
      <c r="BV22" s="378"/>
      <c r="BW22" s="356">
        <f>SUM(BW14:BW21)</f>
        <v>3243</v>
      </c>
      <c r="BX22" s="357"/>
      <c r="BY22" s="358"/>
      <c r="BZ22" s="359" t="str">
        <f>IF(COUNTA(BZ14:BZ21)=0,"",SUMIF(BZ14:BZ21,"●",BW14:BW21)+SUM(BZ14:BZ21))</f>
        <v/>
      </c>
      <c r="CA22" s="357"/>
      <c r="CB22" s="358"/>
      <c r="CC22" s="705">
        <v>459060</v>
      </c>
      <c r="CD22" s="706"/>
      <c r="CE22" s="707"/>
      <c r="CF22" s="708" t="s">
        <v>1554</v>
      </c>
      <c r="CG22" s="333"/>
      <c r="CH22" s="333"/>
      <c r="CI22" s="333"/>
      <c r="CJ22" s="333"/>
      <c r="CK22" s="333"/>
      <c r="CL22" s="333"/>
      <c r="CM22" s="333"/>
      <c r="CN22" s="333"/>
      <c r="CO22" s="333"/>
      <c r="CP22" s="334"/>
      <c r="CQ22" s="709">
        <v>120</v>
      </c>
      <c r="CR22" s="710"/>
      <c r="CS22" s="711"/>
      <c r="CT22" s="300"/>
      <c r="CU22" s="299"/>
      <c r="CV22" s="301"/>
    </row>
    <row r="23" spans="1:100" ht="14.25" customHeight="1" x14ac:dyDescent="0.2">
      <c r="A23" s="293">
        <v>454009</v>
      </c>
      <c r="B23" s="294"/>
      <c r="C23" s="295"/>
      <c r="D23" s="296" t="s">
        <v>1555</v>
      </c>
      <c r="E23" s="297"/>
      <c r="F23" s="297"/>
      <c r="G23" s="297"/>
      <c r="H23" s="297"/>
      <c r="I23" s="297"/>
      <c r="J23" s="297"/>
      <c r="K23" s="297"/>
      <c r="L23" s="297"/>
      <c r="M23" s="297"/>
      <c r="N23" s="321"/>
      <c r="O23" s="298">
        <v>260</v>
      </c>
      <c r="P23" s="299"/>
      <c r="Q23" s="299"/>
      <c r="R23" s="300"/>
      <c r="S23" s="299"/>
      <c r="T23" s="301"/>
      <c r="U23" s="376" t="s">
        <v>1556</v>
      </c>
      <c r="V23" s="377"/>
      <c r="W23" s="377"/>
      <c r="X23" s="377"/>
      <c r="Y23" s="377"/>
      <c r="Z23" s="377"/>
      <c r="AA23" s="377"/>
      <c r="AB23" s="377"/>
      <c r="AC23" s="377"/>
      <c r="AD23" s="377"/>
      <c r="AE23" s="377"/>
      <c r="AF23" s="377"/>
      <c r="AG23" s="377"/>
      <c r="AH23" s="378"/>
      <c r="AI23" s="356">
        <f>SUM(AI14:AI22)</f>
        <v>3647</v>
      </c>
      <c r="AJ23" s="357"/>
      <c r="AK23" s="358"/>
      <c r="AL23" s="359" t="str">
        <f>IF(COUNTA(AL14:AL22)=0,"",SUMIF(AL14:AL22,"●",AI14:AI22)+SUM(AL14:AL22))</f>
        <v/>
      </c>
      <c r="AM23" s="357"/>
      <c r="AN23" s="358"/>
      <c r="AO23" s="420">
        <v>454115</v>
      </c>
      <c r="AP23" s="294"/>
      <c r="AQ23" s="295"/>
      <c r="AR23" s="708" t="s">
        <v>1537</v>
      </c>
      <c r="AS23" s="333"/>
      <c r="AT23" s="333"/>
      <c r="AU23" s="333"/>
      <c r="AV23" s="333"/>
      <c r="AW23" s="333"/>
      <c r="AX23" s="333"/>
      <c r="AY23" s="333"/>
      <c r="AZ23" s="333"/>
      <c r="BA23" s="333"/>
      <c r="BB23" s="334"/>
      <c r="BC23" s="726">
        <v>100</v>
      </c>
      <c r="BD23" s="727"/>
      <c r="BE23" s="728"/>
      <c r="BF23" s="300"/>
      <c r="BG23" s="299"/>
      <c r="BH23" s="301"/>
      <c r="BI23" s="698">
        <v>459009</v>
      </c>
      <c r="BJ23" s="699"/>
      <c r="BK23" s="700"/>
      <c r="BL23" s="708" t="s">
        <v>1558</v>
      </c>
      <c r="BM23" s="333"/>
      <c r="BN23" s="333"/>
      <c r="BO23" s="333"/>
      <c r="BP23" s="333"/>
      <c r="BQ23" s="333"/>
      <c r="BR23" s="333"/>
      <c r="BS23" s="333"/>
      <c r="BT23" s="333"/>
      <c r="BU23" s="333"/>
      <c r="BV23" s="334"/>
      <c r="BW23" s="709">
        <v>200</v>
      </c>
      <c r="BX23" s="710"/>
      <c r="BY23" s="711"/>
      <c r="BZ23" s="300"/>
      <c r="CA23" s="299"/>
      <c r="CB23" s="301"/>
      <c r="CC23" s="698">
        <v>459061</v>
      </c>
      <c r="CD23" s="699"/>
      <c r="CE23" s="700"/>
      <c r="CF23" s="708" t="s">
        <v>1559</v>
      </c>
      <c r="CG23" s="333"/>
      <c r="CH23" s="333"/>
      <c r="CI23" s="333"/>
      <c r="CJ23" s="333"/>
      <c r="CK23" s="333"/>
      <c r="CL23" s="333"/>
      <c r="CM23" s="333"/>
      <c r="CN23" s="333"/>
      <c r="CO23" s="333"/>
      <c r="CP23" s="334"/>
      <c r="CQ23" s="709">
        <v>220</v>
      </c>
      <c r="CR23" s="710"/>
      <c r="CS23" s="711"/>
      <c r="CT23" s="300"/>
      <c r="CU23" s="299"/>
      <c r="CV23" s="301"/>
    </row>
    <row r="24" spans="1:100" ht="14.25" customHeight="1" x14ac:dyDescent="0.2">
      <c r="A24" s="293">
        <v>454010</v>
      </c>
      <c r="B24" s="294"/>
      <c r="C24" s="295"/>
      <c r="D24" s="296" t="s">
        <v>1560</v>
      </c>
      <c r="E24" s="297"/>
      <c r="F24" s="297"/>
      <c r="G24" s="297"/>
      <c r="H24" s="297"/>
      <c r="I24" s="297"/>
      <c r="J24" s="297"/>
      <c r="K24" s="297"/>
      <c r="L24" s="297"/>
      <c r="M24" s="297"/>
      <c r="N24" s="321"/>
      <c r="O24" s="298">
        <v>320</v>
      </c>
      <c r="P24" s="299"/>
      <c r="Q24" s="299"/>
      <c r="R24" s="300"/>
      <c r="S24" s="299"/>
      <c r="T24" s="301"/>
      <c r="U24" s="293">
        <v>454110</v>
      </c>
      <c r="V24" s="294"/>
      <c r="W24" s="295"/>
      <c r="X24" s="296" t="s">
        <v>1561</v>
      </c>
      <c r="Y24" s="297"/>
      <c r="Z24" s="297"/>
      <c r="AA24" s="297"/>
      <c r="AB24" s="297"/>
      <c r="AC24" s="297"/>
      <c r="AD24" s="297"/>
      <c r="AE24" s="297"/>
      <c r="AF24" s="297"/>
      <c r="AG24" s="297"/>
      <c r="AH24" s="321"/>
      <c r="AI24" s="298">
        <v>340</v>
      </c>
      <c r="AJ24" s="299"/>
      <c r="AK24" s="301"/>
      <c r="AL24" s="300"/>
      <c r="AM24" s="299"/>
      <c r="AN24" s="301"/>
      <c r="AO24" s="420">
        <v>454116</v>
      </c>
      <c r="AP24" s="294"/>
      <c r="AQ24" s="295"/>
      <c r="AR24" s="708" t="s">
        <v>1542</v>
      </c>
      <c r="AS24" s="333"/>
      <c r="AT24" s="333"/>
      <c r="AU24" s="333"/>
      <c r="AV24" s="333"/>
      <c r="AW24" s="333"/>
      <c r="AX24" s="333"/>
      <c r="AY24" s="333"/>
      <c r="AZ24" s="333"/>
      <c r="BA24" s="333"/>
      <c r="BB24" s="334"/>
      <c r="BC24" s="726">
        <v>150</v>
      </c>
      <c r="BD24" s="727"/>
      <c r="BE24" s="728"/>
      <c r="BF24" s="300"/>
      <c r="BG24" s="299"/>
      <c r="BH24" s="301"/>
      <c r="BI24" s="705">
        <v>459010</v>
      </c>
      <c r="BJ24" s="706"/>
      <c r="BK24" s="707"/>
      <c r="BL24" s="708" t="s">
        <v>1563</v>
      </c>
      <c r="BM24" s="333"/>
      <c r="BN24" s="333"/>
      <c r="BO24" s="333"/>
      <c r="BP24" s="333"/>
      <c r="BQ24" s="333"/>
      <c r="BR24" s="333"/>
      <c r="BS24" s="333"/>
      <c r="BT24" s="333"/>
      <c r="BU24" s="333"/>
      <c r="BV24" s="334"/>
      <c r="BW24" s="709">
        <v>600</v>
      </c>
      <c r="BX24" s="710"/>
      <c r="BY24" s="711"/>
      <c r="BZ24" s="300"/>
      <c r="CA24" s="299"/>
      <c r="CB24" s="301"/>
      <c r="CC24" s="388" t="s">
        <v>1564</v>
      </c>
      <c r="CD24" s="389"/>
      <c r="CE24" s="389"/>
      <c r="CF24" s="389"/>
      <c r="CG24" s="389"/>
      <c r="CH24" s="389"/>
      <c r="CI24" s="389"/>
      <c r="CJ24" s="389"/>
      <c r="CK24" s="389"/>
      <c r="CL24" s="389"/>
      <c r="CM24" s="389"/>
      <c r="CN24" s="389"/>
      <c r="CO24" s="389"/>
      <c r="CP24" s="390"/>
      <c r="CQ24" s="391">
        <f>SUM(CQ14:CQ23)</f>
        <v>3280</v>
      </c>
      <c r="CR24" s="392"/>
      <c r="CS24" s="393"/>
      <c r="CT24" s="359" t="str">
        <f>IF(COUNTA(CT14:CT23)=0,"",SUMIF(CT14:CT23,"●",CQ14:CQ23)+SUM(CT14:CT23))</f>
        <v/>
      </c>
      <c r="CU24" s="357"/>
      <c r="CV24" s="358"/>
    </row>
    <row r="25" spans="1:100" ht="14.25" customHeight="1" x14ac:dyDescent="0.2">
      <c r="A25" s="293">
        <v>454011</v>
      </c>
      <c r="B25" s="294"/>
      <c r="C25" s="295"/>
      <c r="D25" s="296" t="s">
        <v>1565</v>
      </c>
      <c r="E25" s="297"/>
      <c r="F25" s="297"/>
      <c r="G25" s="297"/>
      <c r="H25" s="297"/>
      <c r="I25" s="297"/>
      <c r="J25" s="297"/>
      <c r="K25" s="297"/>
      <c r="L25" s="297"/>
      <c r="M25" s="297"/>
      <c r="N25" s="321"/>
      <c r="O25" s="298">
        <v>300</v>
      </c>
      <c r="P25" s="299"/>
      <c r="Q25" s="299"/>
      <c r="R25" s="300"/>
      <c r="S25" s="299"/>
      <c r="T25" s="301"/>
      <c r="U25" s="293">
        <v>454045</v>
      </c>
      <c r="V25" s="294"/>
      <c r="W25" s="295"/>
      <c r="X25" s="296" t="s">
        <v>1566</v>
      </c>
      <c r="Y25" s="297"/>
      <c r="Z25" s="297"/>
      <c r="AA25" s="297"/>
      <c r="AB25" s="297"/>
      <c r="AC25" s="297"/>
      <c r="AD25" s="297"/>
      <c r="AE25" s="297"/>
      <c r="AF25" s="297"/>
      <c r="AG25" s="297"/>
      <c r="AH25" s="321"/>
      <c r="AI25" s="298">
        <v>650</v>
      </c>
      <c r="AJ25" s="299"/>
      <c r="AK25" s="301"/>
      <c r="AL25" s="300"/>
      <c r="AM25" s="299"/>
      <c r="AN25" s="301"/>
      <c r="AO25" s="420">
        <v>454117</v>
      </c>
      <c r="AP25" s="294"/>
      <c r="AQ25" s="295"/>
      <c r="AR25" s="708" t="s">
        <v>1547</v>
      </c>
      <c r="AS25" s="333"/>
      <c r="AT25" s="333"/>
      <c r="AU25" s="333"/>
      <c r="AV25" s="333"/>
      <c r="AW25" s="333"/>
      <c r="AX25" s="333"/>
      <c r="AY25" s="333"/>
      <c r="AZ25" s="333"/>
      <c r="BA25" s="333"/>
      <c r="BB25" s="334"/>
      <c r="BC25" s="726">
        <v>260</v>
      </c>
      <c r="BD25" s="727"/>
      <c r="BE25" s="728"/>
      <c r="BF25" s="300"/>
      <c r="BG25" s="299"/>
      <c r="BH25" s="301"/>
      <c r="BI25" s="698">
        <v>459011</v>
      </c>
      <c r="BJ25" s="699"/>
      <c r="BK25" s="700"/>
      <c r="BL25" s="708" t="s">
        <v>1568</v>
      </c>
      <c r="BM25" s="333"/>
      <c r="BN25" s="333"/>
      <c r="BO25" s="333"/>
      <c r="BP25" s="333"/>
      <c r="BQ25" s="333"/>
      <c r="BR25" s="333"/>
      <c r="BS25" s="333"/>
      <c r="BT25" s="333"/>
      <c r="BU25" s="333"/>
      <c r="BV25" s="334"/>
      <c r="BW25" s="709">
        <v>500</v>
      </c>
      <c r="BX25" s="710"/>
      <c r="BY25" s="711"/>
      <c r="BZ25" s="300"/>
      <c r="CA25" s="299"/>
      <c r="CB25" s="301"/>
      <c r="CC25" s="705">
        <v>459062</v>
      </c>
      <c r="CD25" s="706"/>
      <c r="CE25" s="707"/>
      <c r="CF25" s="65" t="s">
        <v>1569</v>
      </c>
      <c r="CG25" s="110"/>
      <c r="CH25" s="110"/>
      <c r="CI25" s="110"/>
      <c r="CJ25" s="110"/>
      <c r="CK25" s="110"/>
      <c r="CL25" s="110"/>
      <c r="CM25" s="110"/>
      <c r="CN25" s="110"/>
      <c r="CO25" s="110"/>
      <c r="CP25" s="111"/>
      <c r="CQ25" s="709">
        <v>300</v>
      </c>
      <c r="CR25" s="710"/>
      <c r="CS25" s="711"/>
      <c r="CT25" s="300"/>
      <c r="CU25" s="299"/>
      <c r="CV25" s="301"/>
    </row>
    <row r="26" spans="1:100" ht="14.25" customHeight="1" x14ac:dyDescent="0.2">
      <c r="A26" s="293">
        <v>454012</v>
      </c>
      <c r="B26" s="294"/>
      <c r="C26" s="295"/>
      <c r="D26" s="296" t="s">
        <v>1570</v>
      </c>
      <c r="E26" s="297"/>
      <c r="F26" s="297"/>
      <c r="G26" s="297"/>
      <c r="H26" s="297"/>
      <c r="I26" s="297"/>
      <c r="J26" s="297"/>
      <c r="K26" s="297"/>
      <c r="L26" s="297"/>
      <c r="M26" s="297"/>
      <c r="N26" s="321"/>
      <c r="O26" s="298">
        <v>550</v>
      </c>
      <c r="P26" s="299"/>
      <c r="Q26" s="299"/>
      <c r="R26" s="300"/>
      <c r="S26" s="299"/>
      <c r="T26" s="301"/>
      <c r="U26" s="293">
        <v>454111</v>
      </c>
      <c r="V26" s="294"/>
      <c r="W26" s="295"/>
      <c r="X26" s="296" t="s">
        <v>1571</v>
      </c>
      <c r="Y26" s="297"/>
      <c r="Z26" s="297"/>
      <c r="AA26" s="297"/>
      <c r="AB26" s="297"/>
      <c r="AC26" s="297"/>
      <c r="AD26" s="297"/>
      <c r="AE26" s="297"/>
      <c r="AF26" s="297"/>
      <c r="AG26" s="297"/>
      <c r="AH26" s="321"/>
      <c r="AI26" s="298">
        <v>150</v>
      </c>
      <c r="AJ26" s="299"/>
      <c r="AK26" s="301"/>
      <c r="AL26" s="300"/>
      <c r="AM26" s="299"/>
      <c r="AN26" s="301"/>
      <c r="AO26" s="420">
        <v>454118</v>
      </c>
      <c r="AP26" s="294"/>
      <c r="AQ26" s="295"/>
      <c r="AR26" s="708" t="s">
        <v>1552</v>
      </c>
      <c r="AS26" s="333"/>
      <c r="AT26" s="333"/>
      <c r="AU26" s="333"/>
      <c r="AV26" s="333"/>
      <c r="AW26" s="333"/>
      <c r="AX26" s="333"/>
      <c r="AY26" s="333"/>
      <c r="AZ26" s="333"/>
      <c r="BA26" s="333"/>
      <c r="BB26" s="334"/>
      <c r="BC26" s="726">
        <v>150</v>
      </c>
      <c r="BD26" s="727"/>
      <c r="BE26" s="728"/>
      <c r="BF26" s="300"/>
      <c r="BG26" s="299"/>
      <c r="BH26" s="301"/>
      <c r="BI26" s="705">
        <v>459012</v>
      </c>
      <c r="BJ26" s="706"/>
      <c r="BK26" s="707"/>
      <c r="BL26" s="708" t="s">
        <v>1573</v>
      </c>
      <c r="BM26" s="333"/>
      <c r="BN26" s="333"/>
      <c r="BO26" s="333"/>
      <c r="BP26" s="333"/>
      <c r="BQ26" s="333"/>
      <c r="BR26" s="333"/>
      <c r="BS26" s="333"/>
      <c r="BT26" s="333"/>
      <c r="BU26" s="333"/>
      <c r="BV26" s="334"/>
      <c r="BW26" s="709">
        <v>600</v>
      </c>
      <c r="BX26" s="710"/>
      <c r="BY26" s="711"/>
      <c r="BZ26" s="300"/>
      <c r="CA26" s="299"/>
      <c r="CB26" s="301"/>
      <c r="CC26" s="705">
        <v>459064</v>
      </c>
      <c r="CD26" s="706"/>
      <c r="CE26" s="707"/>
      <c r="CF26" s="65" t="s">
        <v>1574</v>
      </c>
      <c r="CG26" s="110"/>
      <c r="CH26" s="110"/>
      <c r="CI26" s="110"/>
      <c r="CJ26" s="110"/>
      <c r="CK26" s="110"/>
      <c r="CL26" s="110"/>
      <c r="CM26" s="110"/>
      <c r="CN26" s="110"/>
      <c r="CO26" s="110"/>
      <c r="CP26" s="111"/>
      <c r="CQ26" s="709">
        <v>300</v>
      </c>
      <c r="CR26" s="710"/>
      <c r="CS26" s="711"/>
      <c r="CT26" s="300"/>
      <c r="CU26" s="299"/>
      <c r="CV26" s="301"/>
    </row>
    <row r="27" spans="1:100" ht="14.25" customHeight="1" x14ac:dyDescent="0.2">
      <c r="A27" s="376" t="s">
        <v>1575</v>
      </c>
      <c r="B27" s="377"/>
      <c r="C27" s="377"/>
      <c r="D27" s="377"/>
      <c r="E27" s="377"/>
      <c r="F27" s="377"/>
      <c r="G27" s="377"/>
      <c r="H27" s="377"/>
      <c r="I27" s="377"/>
      <c r="J27" s="377"/>
      <c r="K27" s="377"/>
      <c r="L27" s="377"/>
      <c r="M27" s="377"/>
      <c r="N27" s="378"/>
      <c r="O27" s="356">
        <f>SUM(O20:O26)</f>
        <v>2585</v>
      </c>
      <c r="P27" s="357"/>
      <c r="Q27" s="358"/>
      <c r="R27" s="359" t="str">
        <f>IF(COUNTA(R20:R26)=0,"",SUMIF(R20:R26,"●",O20:O26)+SUM(R20:R26))</f>
        <v/>
      </c>
      <c r="S27" s="357"/>
      <c r="T27" s="358"/>
      <c r="U27" s="293">
        <v>454046</v>
      </c>
      <c r="V27" s="294"/>
      <c r="W27" s="295"/>
      <c r="X27" s="296" t="s">
        <v>1576</v>
      </c>
      <c r="Y27" s="297"/>
      <c r="Z27" s="297"/>
      <c r="AA27" s="297"/>
      <c r="AB27" s="297"/>
      <c r="AC27" s="297"/>
      <c r="AD27" s="297"/>
      <c r="AE27" s="297"/>
      <c r="AF27" s="297"/>
      <c r="AG27" s="297"/>
      <c r="AH27" s="321"/>
      <c r="AI27" s="298">
        <v>500</v>
      </c>
      <c r="AJ27" s="299"/>
      <c r="AK27" s="301"/>
      <c r="AL27" s="300"/>
      <c r="AM27" s="299"/>
      <c r="AN27" s="301"/>
      <c r="AO27" s="419" t="s">
        <v>1557</v>
      </c>
      <c r="AP27" s="377"/>
      <c r="AQ27" s="377"/>
      <c r="AR27" s="377"/>
      <c r="AS27" s="377"/>
      <c r="AT27" s="377"/>
      <c r="AU27" s="377"/>
      <c r="AV27" s="377"/>
      <c r="AW27" s="377"/>
      <c r="AX27" s="377"/>
      <c r="AY27" s="377"/>
      <c r="AZ27" s="377"/>
      <c r="BA27" s="377"/>
      <c r="BB27" s="378"/>
      <c r="BC27" s="356">
        <f>SUM(BC14:BC26)</f>
        <v>7030</v>
      </c>
      <c r="BD27" s="357"/>
      <c r="BE27" s="358"/>
      <c r="BF27" s="359" t="str">
        <f>IF(COUNTA(BF14:BF26)=0,"",SUMIF(BF14:BF26,"●",BC14:BC26)+SUM(BF14:BF26))</f>
        <v/>
      </c>
      <c r="BG27" s="357"/>
      <c r="BH27" s="358"/>
      <c r="BI27" s="705">
        <v>459093</v>
      </c>
      <c r="BJ27" s="706"/>
      <c r="BK27" s="707"/>
      <c r="BL27" s="708" t="s">
        <v>1578</v>
      </c>
      <c r="BM27" s="333"/>
      <c r="BN27" s="333"/>
      <c r="BO27" s="333"/>
      <c r="BP27" s="333"/>
      <c r="BQ27" s="333"/>
      <c r="BR27" s="333"/>
      <c r="BS27" s="333"/>
      <c r="BT27" s="333"/>
      <c r="BU27" s="333"/>
      <c r="BV27" s="334"/>
      <c r="BW27" s="709">
        <v>320</v>
      </c>
      <c r="BX27" s="710"/>
      <c r="BY27" s="711"/>
      <c r="BZ27" s="300"/>
      <c r="CA27" s="299"/>
      <c r="CB27" s="301"/>
      <c r="CC27" s="705">
        <v>459065</v>
      </c>
      <c r="CD27" s="706"/>
      <c r="CE27" s="707"/>
      <c r="CF27" s="65" t="s">
        <v>1579</v>
      </c>
      <c r="CG27" s="110"/>
      <c r="CH27" s="110"/>
      <c r="CI27" s="110"/>
      <c r="CJ27" s="110"/>
      <c r="CK27" s="110"/>
      <c r="CL27" s="110"/>
      <c r="CM27" s="110"/>
      <c r="CN27" s="110"/>
      <c r="CO27" s="110"/>
      <c r="CP27" s="111"/>
      <c r="CQ27" s="709">
        <v>450</v>
      </c>
      <c r="CR27" s="710"/>
      <c r="CS27" s="711"/>
      <c r="CT27" s="300"/>
      <c r="CU27" s="299"/>
      <c r="CV27" s="301"/>
    </row>
    <row r="28" spans="1:100" ht="14.25" customHeight="1" x14ac:dyDescent="0.2">
      <c r="A28" s="293">
        <v>454013</v>
      </c>
      <c r="B28" s="294"/>
      <c r="C28" s="295"/>
      <c r="D28" s="296" t="s">
        <v>1580</v>
      </c>
      <c r="E28" s="297"/>
      <c r="F28" s="297"/>
      <c r="G28" s="297"/>
      <c r="H28" s="297"/>
      <c r="I28" s="297"/>
      <c r="J28" s="297"/>
      <c r="K28" s="297"/>
      <c r="L28" s="297"/>
      <c r="M28" s="297"/>
      <c r="N28" s="321"/>
      <c r="O28" s="298">
        <v>250</v>
      </c>
      <c r="P28" s="299"/>
      <c r="Q28" s="299"/>
      <c r="R28" s="300"/>
      <c r="S28" s="299"/>
      <c r="T28" s="301"/>
      <c r="U28" s="293">
        <v>454047</v>
      </c>
      <c r="V28" s="294"/>
      <c r="W28" s="295"/>
      <c r="X28" s="296" t="s">
        <v>1581</v>
      </c>
      <c r="Y28" s="297"/>
      <c r="Z28" s="297"/>
      <c r="AA28" s="297"/>
      <c r="AB28" s="297"/>
      <c r="AC28" s="297"/>
      <c r="AD28" s="297"/>
      <c r="AE28" s="297"/>
      <c r="AF28" s="297"/>
      <c r="AG28" s="297"/>
      <c r="AH28" s="321"/>
      <c r="AI28" s="298">
        <v>550</v>
      </c>
      <c r="AJ28" s="299"/>
      <c r="AK28" s="301"/>
      <c r="AL28" s="300"/>
      <c r="AM28" s="299"/>
      <c r="AN28" s="301"/>
      <c r="AO28" s="745">
        <v>454077</v>
      </c>
      <c r="AP28" s="285"/>
      <c r="AQ28" s="746"/>
      <c r="AR28" s="742" t="s">
        <v>1562</v>
      </c>
      <c r="AS28" s="743"/>
      <c r="AT28" s="743"/>
      <c r="AU28" s="743"/>
      <c r="AV28" s="743"/>
      <c r="AW28" s="743"/>
      <c r="AX28" s="743"/>
      <c r="AY28" s="743"/>
      <c r="AZ28" s="743"/>
      <c r="BA28" s="743"/>
      <c r="BB28" s="744"/>
      <c r="BC28" s="730">
        <v>250</v>
      </c>
      <c r="BD28" s="731"/>
      <c r="BE28" s="732"/>
      <c r="BF28" s="300"/>
      <c r="BG28" s="299"/>
      <c r="BH28" s="301"/>
      <c r="BI28" s="705">
        <v>459013</v>
      </c>
      <c r="BJ28" s="706"/>
      <c r="BK28" s="707"/>
      <c r="BL28" s="708" t="s">
        <v>1583</v>
      </c>
      <c r="BM28" s="333"/>
      <c r="BN28" s="333"/>
      <c r="BO28" s="333"/>
      <c r="BP28" s="333"/>
      <c r="BQ28" s="333"/>
      <c r="BR28" s="333"/>
      <c r="BS28" s="333"/>
      <c r="BT28" s="333"/>
      <c r="BU28" s="333"/>
      <c r="BV28" s="334"/>
      <c r="BW28" s="709">
        <v>480</v>
      </c>
      <c r="BX28" s="710"/>
      <c r="BY28" s="711"/>
      <c r="BZ28" s="300"/>
      <c r="CA28" s="299"/>
      <c r="CB28" s="301"/>
      <c r="CC28" s="705">
        <v>459094</v>
      </c>
      <c r="CD28" s="706"/>
      <c r="CE28" s="707"/>
      <c r="CF28" s="65" t="s">
        <v>1584</v>
      </c>
      <c r="CG28" s="110"/>
      <c r="CH28" s="110"/>
      <c r="CI28" s="110"/>
      <c r="CJ28" s="110"/>
      <c r="CK28" s="110"/>
      <c r="CL28" s="110"/>
      <c r="CM28" s="110"/>
      <c r="CN28" s="110"/>
      <c r="CO28" s="110"/>
      <c r="CP28" s="111"/>
      <c r="CQ28" s="709">
        <v>1000</v>
      </c>
      <c r="CR28" s="710"/>
      <c r="CS28" s="711"/>
      <c r="CT28" s="300"/>
      <c r="CU28" s="299"/>
      <c r="CV28" s="301"/>
    </row>
    <row r="29" spans="1:100" ht="14.25" customHeight="1" x14ac:dyDescent="0.2">
      <c r="A29" s="293">
        <v>454014</v>
      </c>
      <c r="B29" s="294"/>
      <c r="C29" s="295"/>
      <c r="D29" s="296" t="s">
        <v>1585</v>
      </c>
      <c r="E29" s="297"/>
      <c r="F29" s="297"/>
      <c r="G29" s="297"/>
      <c r="H29" s="297"/>
      <c r="I29" s="297"/>
      <c r="J29" s="297"/>
      <c r="K29" s="297"/>
      <c r="L29" s="297"/>
      <c r="M29" s="297"/>
      <c r="N29" s="321"/>
      <c r="O29" s="298">
        <v>200</v>
      </c>
      <c r="P29" s="299"/>
      <c r="Q29" s="299"/>
      <c r="R29" s="300"/>
      <c r="S29" s="299"/>
      <c r="T29" s="301"/>
      <c r="U29" s="293">
        <v>454048</v>
      </c>
      <c r="V29" s="294"/>
      <c r="W29" s="295"/>
      <c r="X29" s="296" t="s">
        <v>1586</v>
      </c>
      <c r="Y29" s="297"/>
      <c r="Z29" s="297"/>
      <c r="AA29" s="297"/>
      <c r="AB29" s="297"/>
      <c r="AC29" s="297"/>
      <c r="AD29" s="297"/>
      <c r="AE29" s="297"/>
      <c r="AF29" s="297"/>
      <c r="AG29" s="297"/>
      <c r="AH29" s="321"/>
      <c r="AI29" s="298">
        <v>250</v>
      </c>
      <c r="AJ29" s="299"/>
      <c r="AK29" s="301"/>
      <c r="AL29" s="300"/>
      <c r="AM29" s="299"/>
      <c r="AN29" s="301"/>
      <c r="AO29" s="747">
        <v>454078</v>
      </c>
      <c r="AP29" s="748"/>
      <c r="AQ29" s="749"/>
      <c r="AR29" s="708" t="s">
        <v>1567</v>
      </c>
      <c r="AS29" s="333"/>
      <c r="AT29" s="333"/>
      <c r="AU29" s="333"/>
      <c r="AV29" s="333"/>
      <c r="AW29" s="333"/>
      <c r="AX29" s="333"/>
      <c r="AY29" s="333"/>
      <c r="AZ29" s="333"/>
      <c r="BA29" s="333"/>
      <c r="BB29" s="334"/>
      <c r="BC29" s="726">
        <v>350</v>
      </c>
      <c r="BD29" s="727"/>
      <c r="BE29" s="728"/>
      <c r="BF29" s="300"/>
      <c r="BG29" s="299"/>
      <c r="BH29" s="301"/>
      <c r="BI29" s="698">
        <v>459014</v>
      </c>
      <c r="BJ29" s="699"/>
      <c r="BK29" s="700"/>
      <c r="BL29" s="708" t="s">
        <v>1588</v>
      </c>
      <c r="BM29" s="333"/>
      <c r="BN29" s="333"/>
      <c r="BO29" s="333"/>
      <c r="BP29" s="333"/>
      <c r="BQ29" s="333"/>
      <c r="BR29" s="333"/>
      <c r="BS29" s="333"/>
      <c r="BT29" s="333"/>
      <c r="BU29" s="333"/>
      <c r="BV29" s="334"/>
      <c r="BW29" s="709">
        <v>650</v>
      </c>
      <c r="BX29" s="710"/>
      <c r="BY29" s="711"/>
      <c r="BZ29" s="300"/>
      <c r="CA29" s="299"/>
      <c r="CB29" s="301"/>
      <c r="CC29" s="705">
        <v>459095</v>
      </c>
      <c r="CD29" s="706"/>
      <c r="CE29" s="707"/>
      <c r="CF29" s="65" t="s">
        <v>1589</v>
      </c>
      <c r="CG29" s="110"/>
      <c r="CH29" s="110"/>
      <c r="CI29" s="110"/>
      <c r="CJ29" s="110"/>
      <c r="CK29" s="110"/>
      <c r="CL29" s="110"/>
      <c r="CM29" s="110"/>
      <c r="CN29" s="110"/>
      <c r="CO29" s="110"/>
      <c r="CP29" s="111"/>
      <c r="CQ29" s="709">
        <v>650</v>
      </c>
      <c r="CR29" s="710"/>
      <c r="CS29" s="711"/>
      <c r="CT29" s="300"/>
      <c r="CU29" s="299"/>
      <c r="CV29" s="301"/>
    </row>
    <row r="30" spans="1:100" ht="14.25" customHeight="1" x14ac:dyDescent="0.2">
      <c r="A30" s="293">
        <v>454015</v>
      </c>
      <c r="B30" s="294"/>
      <c r="C30" s="295"/>
      <c r="D30" s="296" t="s">
        <v>1590</v>
      </c>
      <c r="E30" s="297"/>
      <c r="F30" s="297"/>
      <c r="G30" s="297"/>
      <c r="H30" s="297"/>
      <c r="I30" s="297"/>
      <c r="J30" s="297"/>
      <c r="K30" s="297"/>
      <c r="L30" s="297"/>
      <c r="M30" s="297"/>
      <c r="N30" s="321"/>
      <c r="O30" s="298">
        <v>270</v>
      </c>
      <c r="P30" s="299"/>
      <c r="Q30" s="299"/>
      <c r="R30" s="300"/>
      <c r="S30" s="299"/>
      <c r="T30" s="301"/>
      <c r="U30" s="293">
        <v>454049</v>
      </c>
      <c r="V30" s="294"/>
      <c r="W30" s="295"/>
      <c r="X30" s="296" t="s">
        <v>1591</v>
      </c>
      <c r="Y30" s="297"/>
      <c r="Z30" s="297"/>
      <c r="AA30" s="297"/>
      <c r="AB30" s="297"/>
      <c r="AC30" s="297"/>
      <c r="AD30" s="297"/>
      <c r="AE30" s="297"/>
      <c r="AF30" s="297"/>
      <c r="AG30" s="297"/>
      <c r="AH30" s="321"/>
      <c r="AI30" s="298">
        <v>500</v>
      </c>
      <c r="AJ30" s="299"/>
      <c r="AK30" s="301"/>
      <c r="AL30" s="300"/>
      <c r="AM30" s="299"/>
      <c r="AN30" s="301"/>
      <c r="AO30" s="747">
        <v>454079</v>
      </c>
      <c r="AP30" s="748"/>
      <c r="AQ30" s="749"/>
      <c r="AR30" s="708" t="s">
        <v>1572</v>
      </c>
      <c r="AS30" s="333"/>
      <c r="AT30" s="333"/>
      <c r="AU30" s="333"/>
      <c r="AV30" s="333"/>
      <c r="AW30" s="333"/>
      <c r="AX30" s="333"/>
      <c r="AY30" s="333"/>
      <c r="AZ30" s="333"/>
      <c r="BA30" s="333"/>
      <c r="BB30" s="334"/>
      <c r="BC30" s="726">
        <v>600</v>
      </c>
      <c r="BD30" s="727"/>
      <c r="BE30" s="728"/>
      <c r="BF30" s="300"/>
      <c r="BG30" s="299"/>
      <c r="BH30" s="301"/>
      <c r="BI30" s="376" t="s">
        <v>1593</v>
      </c>
      <c r="BJ30" s="377"/>
      <c r="BK30" s="377"/>
      <c r="BL30" s="377"/>
      <c r="BM30" s="377"/>
      <c r="BN30" s="377"/>
      <c r="BO30" s="377"/>
      <c r="BP30" s="377"/>
      <c r="BQ30" s="377"/>
      <c r="BR30" s="377"/>
      <c r="BS30" s="377"/>
      <c r="BT30" s="377"/>
      <c r="BU30" s="377"/>
      <c r="BV30" s="378"/>
      <c r="BW30" s="356">
        <f>SUM(BW23:BW29)</f>
        <v>3350</v>
      </c>
      <c r="BX30" s="357"/>
      <c r="BY30" s="358"/>
      <c r="BZ30" s="359" t="str">
        <f>IF(COUNTA(BZ23:BZ29)=0,"",SUMIF(BZ23:BZ29,"●",BW23:BW29)+SUM(BZ23:BZ29))</f>
        <v/>
      </c>
      <c r="CA30" s="357"/>
      <c r="CB30" s="358"/>
      <c r="CC30" s="750" t="s">
        <v>1594</v>
      </c>
      <c r="CD30" s="751"/>
      <c r="CE30" s="751"/>
      <c r="CF30" s="751"/>
      <c r="CG30" s="751"/>
      <c r="CH30" s="751"/>
      <c r="CI30" s="751"/>
      <c r="CJ30" s="751"/>
      <c r="CK30" s="751"/>
      <c r="CL30" s="751"/>
      <c r="CM30" s="751"/>
      <c r="CN30" s="751"/>
      <c r="CO30" s="751"/>
      <c r="CP30" s="752"/>
      <c r="CQ30" s="753">
        <f>SUM(CQ25:CQ29)</f>
        <v>2700</v>
      </c>
      <c r="CR30" s="754"/>
      <c r="CS30" s="755"/>
      <c r="CT30" s="359" t="str">
        <f>IF(COUNTA(CT25:CT29)=0,"",SUMIF(CT25:CT29,"●",CQ25:CQ29)+SUM(CT25:CT29))</f>
        <v/>
      </c>
      <c r="CU30" s="357"/>
      <c r="CV30" s="358"/>
    </row>
    <row r="31" spans="1:100" ht="14.25" customHeight="1" x14ac:dyDescent="0.2">
      <c r="A31" s="293">
        <v>454016</v>
      </c>
      <c r="B31" s="294"/>
      <c r="C31" s="295"/>
      <c r="D31" s="296" t="s">
        <v>1595</v>
      </c>
      <c r="E31" s="297"/>
      <c r="F31" s="297"/>
      <c r="G31" s="297"/>
      <c r="H31" s="297"/>
      <c r="I31" s="297"/>
      <c r="J31" s="297"/>
      <c r="K31" s="297"/>
      <c r="L31" s="297"/>
      <c r="M31" s="297"/>
      <c r="N31" s="321"/>
      <c r="O31" s="298">
        <v>300</v>
      </c>
      <c r="P31" s="299"/>
      <c r="Q31" s="299"/>
      <c r="R31" s="300"/>
      <c r="S31" s="299"/>
      <c r="T31" s="301"/>
      <c r="U31" s="293">
        <v>454050</v>
      </c>
      <c r="V31" s="294"/>
      <c r="W31" s="295"/>
      <c r="X31" s="296" t="s">
        <v>1596</v>
      </c>
      <c r="Y31" s="297"/>
      <c r="Z31" s="297"/>
      <c r="AA31" s="297"/>
      <c r="AB31" s="297"/>
      <c r="AC31" s="297"/>
      <c r="AD31" s="297"/>
      <c r="AE31" s="297"/>
      <c r="AF31" s="297"/>
      <c r="AG31" s="297"/>
      <c r="AH31" s="321"/>
      <c r="AI31" s="298">
        <v>500</v>
      </c>
      <c r="AJ31" s="299"/>
      <c r="AK31" s="301"/>
      <c r="AL31" s="300"/>
      <c r="AM31" s="299"/>
      <c r="AN31" s="301"/>
      <c r="AO31" s="747">
        <v>454080</v>
      </c>
      <c r="AP31" s="748"/>
      <c r="AQ31" s="749"/>
      <c r="AR31" s="708" t="s">
        <v>1577</v>
      </c>
      <c r="AS31" s="333"/>
      <c r="AT31" s="333"/>
      <c r="AU31" s="333"/>
      <c r="AV31" s="333"/>
      <c r="AW31" s="333"/>
      <c r="AX31" s="333"/>
      <c r="AY31" s="333"/>
      <c r="AZ31" s="333"/>
      <c r="BA31" s="333"/>
      <c r="BB31" s="334"/>
      <c r="BC31" s="726">
        <v>640</v>
      </c>
      <c r="BD31" s="727"/>
      <c r="BE31" s="728"/>
      <c r="BF31" s="300"/>
      <c r="BG31" s="299"/>
      <c r="BH31" s="301"/>
      <c r="BI31" s="705">
        <v>459015</v>
      </c>
      <c r="BJ31" s="706"/>
      <c r="BK31" s="707"/>
      <c r="BL31" s="708" t="s">
        <v>1598</v>
      </c>
      <c r="BM31" s="333"/>
      <c r="BN31" s="333"/>
      <c r="BO31" s="333"/>
      <c r="BP31" s="333"/>
      <c r="BQ31" s="333"/>
      <c r="BR31" s="333"/>
      <c r="BS31" s="333"/>
      <c r="BT31" s="333"/>
      <c r="BU31" s="333"/>
      <c r="BV31" s="334"/>
      <c r="BW31" s="709">
        <v>165</v>
      </c>
      <c r="BX31" s="710"/>
      <c r="BY31" s="711"/>
      <c r="BZ31" s="300"/>
      <c r="CA31" s="299"/>
      <c r="CB31" s="301"/>
      <c r="CC31" s="705">
        <v>459066</v>
      </c>
      <c r="CD31" s="706"/>
      <c r="CE31" s="707"/>
      <c r="CF31" s="708" t="s">
        <v>1599</v>
      </c>
      <c r="CG31" s="333"/>
      <c r="CH31" s="333"/>
      <c r="CI31" s="333"/>
      <c r="CJ31" s="333"/>
      <c r="CK31" s="333"/>
      <c r="CL31" s="333"/>
      <c r="CM31" s="333"/>
      <c r="CN31" s="333"/>
      <c r="CO31" s="333"/>
      <c r="CP31" s="334"/>
      <c r="CQ31" s="709">
        <v>400</v>
      </c>
      <c r="CR31" s="710"/>
      <c r="CS31" s="711"/>
      <c r="CT31" s="300"/>
      <c r="CU31" s="299"/>
      <c r="CV31" s="301"/>
    </row>
    <row r="32" spans="1:100" ht="14.25" customHeight="1" x14ac:dyDescent="0.2">
      <c r="A32" s="293">
        <v>454017</v>
      </c>
      <c r="B32" s="294"/>
      <c r="C32" s="295"/>
      <c r="D32" s="296" t="s">
        <v>1600</v>
      </c>
      <c r="E32" s="297"/>
      <c r="F32" s="297"/>
      <c r="G32" s="297"/>
      <c r="H32" s="297"/>
      <c r="I32" s="297"/>
      <c r="J32" s="297"/>
      <c r="K32" s="297"/>
      <c r="L32" s="297"/>
      <c r="M32" s="297"/>
      <c r="N32" s="321"/>
      <c r="O32" s="298">
        <v>130</v>
      </c>
      <c r="P32" s="299"/>
      <c r="Q32" s="299"/>
      <c r="R32" s="300"/>
      <c r="S32" s="299"/>
      <c r="T32" s="301"/>
      <c r="U32" s="293">
        <v>454051</v>
      </c>
      <c r="V32" s="294"/>
      <c r="W32" s="295"/>
      <c r="X32" s="296" t="s">
        <v>1601</v>
      </c>
      <c r="Y32" s="297"/>
      <c r="Z32" s="297"/>
      <c r="AA32" s="297"/>
      <c r="AB32" s="297"/>
      <c r="AC32" s="297"/>
      <c r="AD32" s="297"/>
      <c r="AE32" s="297"/>
      <c r="AF32" s="297"/>
      <c r="AG32" s="297"/>
      <c r="AH32" s="321"/>
      <c r="AI32" s="298">
        <v>510</v>
      </c>
      <c r="AJ32" s="299"/>
      <c r="AK32" s="301"/>
      <c r="AL32" s="300"/>
      <c r="AM32" s="299"/>
      <c r="AN32" s="301"/>
      <c r="AO32" s="747">
        <v>454081</v>
      </c>
      <c r="AP32" s="748"/>
      <c r="AQ32" s="749"/>
      <c r="AR32" s="708" t="s">
        <v>1582</v>
      </c>
      <c r="AS32" s="333"/>
      <c r="AT32" s="333"/>
      <c r="AU32" s="333"/>
      <c r="AV32" s="333"/>
      <c r="AW32" s="333"/>
      <c r="AX32" s="333"/>
      <c r="AY32" s="333"/>
      <c r="AZ32" s="333"/>
      <c r="BA32" s="333"/>
      <c r="BB32" s="334"/>
      <c r="BC32" s="726">
        <v>330</v>
      </c>
      <c r="BD32" s="727"/>
      <c r="BE32" s="728"/>
      <c r="BF32" s="300"/>
      <c r="BG32" s="299"/>
      <c r="BH32" s="301"/>
      <c r="BI32" s="698">
        <v>459089</v>
      </c>
      <c r="BJ32" s="699"/>
      <c r="BK32" s="700"/>
      <c r="BL32" s="499" t="s">
        <v>1603</v>
      </c>
      <c r="BM32" s="500"/>
      <c r="BN32" s="500"/>
      <c r="BO32" s="500"/>
      <c r="BP32" s="500"/>
      <c r="BQ32" s="500"/>
      <c r="BR32" s="500"/>
      <c r="BS32" s="500"/>
      <c r="BT32" s="500"/>
      <c r="BU32" s="500"/>
      <c r="BV32" s="701"/>
      <c r="BW32" s="702">
        <v>230</v>
      </c>
      <c r="BX32" s="703"/>
      <c r="BY32" s="704"/>
      <c r="BZ32" s="300"/>
      <c r="CA32" s="299"/>
      <c r="CB32" s="301"/>
      <c r="CC32" s="705">
        <v>459067</v>
      </c>
      <c r="CD32" s="706"/>
      <c r="CE32" s="707"/>
      <c r="CF32" s="708" t="s">
        <v>1604</v>
      </c>
      <c r="CG32" s="333"/>
      <c r="CH32" s="333"/>
      <c r="CI32" s="333"/>
      <c r="CJ32" s="333"/>
      <c r="CK32" s="333"/>
      <c r="CL32" s="333"/>
      <c r="CM32" s="333"/>
      <c r="CN32" s="333"/>
      <c r="CO32" s="333"/>
      <c r="CP32" s="334"/>
      <c r="CQ32" s="709">
        <v>500</v>
      </c>
      <c r="CR32" s="710"/>
      <c r="CS32" s="711"/>
      <c r="CT32" s="300"/>
      <c r="CU32" s="299"/>
      <c r="CV32" s="301"/>
    </row>
    <row r="33" spans="1:100" ht="14.25" customHeight="1" x14ac:dyDescent="0.2">
      <c r="A33" s="293">
        <v>454018</v>
      </c>
      <c r="B33" s="294"/>
      <c r="C33" s="295"/>
      <c r="D33" s="296" t="s">
        <v>1605</v>
      </c>
      <c r="E33" s="297"/>
      <c r="F33" s="297"/>
      <c r="G33" s="297"/>
      <c r="H33" s="297"/>
      <c r="I33" s="297"/>
      <c r="J33" s="297"/>
      <c r="K33" s="297"/>
      <c r="L33" s="297"/>
      <c r="M33" s="297"/>
      <c r="N33" s="321"/>
      <c r="O33" s="298">
        <v>400</v>
      </c>
      <c r="P33" s="299"/>
      <c r="Q33" s="299"/>
      <c r="R33" s="300"/>
      <c r="S33" s="299"/>
      <c r="T33" s="301"/>
      <c r="U33" s="388" t="s">
        <v>1606</v>
      </c>
      <c r="V33" s="389"/>
      <c r="W33" s="389"/>
      <c r="X33" s="389"/>
      <c r="Y33" s="389"/>
      <c r="Z33" s="389"/>
      <c r="AA33" s="389"/>
      <c r="AB33" s="389"/>
      <c r="AC33" s="389"/>
      <c r="AD33" s="389"/>
      <c r="AE33" s="389"/>
      <c r="AF33" s="389"/>
      <c r="AG33" s="389"/>
      <c r="AH33" s="390"/>
      <c r="AI33" s="391">
        <f>SUM(AI24:AI32)</f>
        <v>3950</v>
      </c>
      <c r="AJ33" s="392"/>
      <c r="AK33" s="393"/>
      <c r="AL33" s="394" t="str">
        <f>IF(COUNTA(AL24:AL32)=0,"",SUMIF(AL24:AL32,"●",AI24:AI32)+SUM(AL24:AL32))</f>
        <v/>
      </c>
      <c r="AM33" s="392"/>
      <c r="AN33" s="393"/>
      <c r="AO33" s="747">
        <v>454082</v>
      </c>
      <c r="AP33" s="748"/>
      <c r="AQ33" s="749"/>
      <c r="AR33" s="708" t="s">
        <v>1587</v>
      </c>
      <c r="AS33" s="333"/>
      <c r="AT33" s="333"/>
      <c r="AU33" s="333"/>
      <c r="AV33" s="333"/>
      <c r="AW33" s="333"/>
      <c r="AX33" s="333"/>
      <c r="AY33" s="333"/>
      <c r="AZ33" s="333"/>
      <c r="BA33" s="333"/>
      <c r="BB33" s="334"/>
      <c r="BC33" s="726">
        <v>120</v>
      </c>
      <c r="BD33" s="727"/>
      <c r="BE33" s="728"/>
      <c r="BF33" s="300"/>
      <c r="BG33" s="299"/>
      <c r="BH33" s="301"/>
      <c r="BI33" s="705">
        <v>459016</v>
      </c>
      <c r="BJ33" s="706"/>
      <c r="BK33" s="707"/>
      <c r="BL33" s="708" t="s">
        <v>1608</v>
      </c>
      <c r="BM33" s="333"/>
      <c r="BN33" s="333"/>
      <c r="BO33" s="333"/>
      <c r="BP33" s="333"/>
      <c r="BQ33" s="333"/>
      <c r="BR33" s="333"/>
      <c r="BS33" s="333"/>
      <c r="BT33" s="333"/>
      <c r="BU33" s="333"/>
      <c r="BV33" s="334"/>
      <c r="BW33" s="709">
        <v>300</v>
      </c>
      <c r="BX33" s="710"/>
      <c r="BY33" s="711"/>
      <c r="BZ33" s="300"/>
      <c r="CA33" s="299"/>
      <c r="CB33" s="301"/>
      <c r="CC33" s="705">
        <v>459068</v>
      </c>
      <c r="CD33" s="706"/>
      <c r="CE33" s="707"/>
      <c r="CF33" s="708" t="s">
        <v>1609</v>
      </c>
      <c r="CG33" s="333"/>
      <c r="CH33" s="333"/>
      <c r="CI33" s="333"/>
      <c r="CJ33" s="333"/>
      <c r="CK33" s="333"/>
      <c r="CL33" s="333"/>
      <c r="CM33" s="333"/>
      <c r="CN33" s="333"/>
      <c r="CO33" s="333"/>
      <c r="CP33" s="334"/>
      <c r="CQ33" s="709">
        <v>210</v>
      </c>
      <c r="CR33" s="710"/>
      <c r="CS33" s="711"/>
      <c r="CT33" s="300"/>
      <c r="CU33" s="299"/>
      <c r="CV33" s="301"/>
    </row>
    <row r="34" spans="1:100" ht="14.25" customHeight="1" x14ac:dyDescent="0.2">
      <c r="A34" s="293">
        <v>454019</v>
      </c>
      <c r="B34" s="294"/>
      <c r="C34" s="295"/>
      <c r="D34" s="296" t="s">
        <v>1610</v>
      </c>
      <c r="E34" s="297"/>
      <c r="F34" s="297"/>
      <c r="G34" s="297"/>
      <c r="H34" s="297"/>
      <c r="I34" s="297"/>
      <c r="J34" s="297"/>
      <c r="K34" s="297"/>
      <c r="L34" s="297"/>
      <c r="M34" s="297"/>
      <c r="N34" s="321"/>
      <c r="O34" s="298">
        <v>300</v>
      </c>
      <c r="P34" s="299"/>
      <c r="Q34" s="299"/>
      <c r="R34" s="300"/>
      <c r="S34" s="299"/>
      <c r="T34" s="301"/>
      <c r="U34" s="293">
        <v>454052</v>
      </c>
      <c r="V34" s="294"/>
      <c r="W34" s="295"/>
      <c r="X34" s="296" t="s">
        <v>1611</v>
      </c>
      <c r="Y34" s="297"/>
      <c r="Z34" s="297"/>
      <c r="AA34" s="297"/>
      <c r="AB34" s="297"/>
      <c r="AC34" s="297"/>
      <c r="AD34" s="297"/>
      <c r="AE34" s="297"/>
      <c r="AF34" s="297"/>
      <c r="AG34" s="297"/>
      <c r="AH34" s="321"/>
      <c r="AI34" s="298">
        <v>300</v>
      </c>
      <c r="AJ34" s="299"/>
      <c r="AK34" s="299"/>
      <c r="AL34" s="300"/>
      <c r="AM34" s="299"/>
      <c r="AN34" s="301"/>
      <c r="AO34" s="747">
        <v>454083</v>
      </c>
      <c r="AP34" s="748"/>
      <c r="AQ34" s="749"/>
      <c r="AR34" s="708" t="s">
        <v>1592</v>
      </c>
      <c r="AS34" s="333"/>
      <c r="AT34" s="333"/>
      <c r="AU34" s="333"/>
      <c r="AV34" s="333"/>
      <c r="AW34" s="333"/>
      <c r="AX34" s="333"/>
      <c r="AY34" s="333"/>
      <c r="AZ34" s="333"/>
      <c r="BA34" s="333"/>
      <c r="BB34" s="334"/>
      <c r="BC34" s="726">
        <v>300</v>
      </c>
      <c r="BD34" s="727"/>
      <c r="BE34" s="728"/>
      <c r="BF34" s="300"/>
      <c r="BG34" s="299"/>
      <c r="BH34" s="301"/>
      <c r="BI34" s="705">
        <v>459017</v>
      </c>
      <c r="BJ34" s="706"/>
      <c r="BK34" s="707"/>
      <c r="BL34" s="708" t="s">
        <v>1613</v>
      </c>
      <c r="BM34" s="333"/>
      <c r="BN34" s="333"/>
      <c r="BO34" s="333"/>
      <c r="BP34" s="333"/>
      <c r="BQ34" s="333"/>
      <c r="BR34" s="333"/>
      <c r="BS34" s="333"/>
      <c r="BT34" s="333"/>
      <c r="BU34" s="333"/>
      <c r="BV34" s="334"/>
      <c r="BW34" s="709">
        <v>370</v>
      </c>
      <c r="BX34" s="710"/>
      <c r="BY34" s="711"/>
      <c r="BZ34" s="300"/>
      <c r="CA34" s="299"/>
      <c r="CB34" s="301"/>
      <c r="CC34" s="705">
        <v>459070</v>
      </c>
      <c r="CD34" s="706"/>
      <c r="CE34" s="707"/>
      <c r="CF34" s="708" t="s">
        <v>1614</v>
      </c>
      <c r="CG34" s="333"/>
      <c r="CH34" s="333"/>
      <c r="CI34" s="333"/>
      <c r="CJ34" s="333"/>
      <c r="CK34" s="333"/>
      <c r="CL34" s="333"/>
      <c r="CM34" s="333"/>
      <c r="CN34" s="333"/>
      <c r="CO34" s="333"/>
      <c r="CP34" s="334"/>
      <c r="CQ34" s="709">
        <v>150</v>
      </c>
      <c r="CR34" s="710"/>
      <c r="CS34" s="711"/>
      <c r="CT34" s="300"/>
      <c r="CU34" s="299"/>
      <c r="CV34" s="301"/>
    </row>
    <row r="35" spans="1:100" ht="14.25" customHeight="1" x14ac:dyDescent="0.2">
      <c r="A35" s="293">
        <v>454020</v>
      </c>
      <c r="B35" s="294"/>
      <c r="C35" s="295"/>
      <c r="D35" s="296" t="s">
        <v>1615</v>
      </c>
      <c r="E35" s="297"/>
      <c r="F35" s="297"/>
      <c r="G35" s="297"/>
      <c r="H35" s="297"/>
      <c r="I35" s="297"/>
      <c r="J35" s="297"/>
      <c r="K35" s="297"/>
      <c r="L35" s="297"/>
      <c r="M35" s="297"/>
      <c r="N35" s="321"/>
      <c r="O35" s="298">
        <v>250</v>
      </c>
      <c r="P35" s="299"/>
      <c r="Q35" s="299"/>
      <c r="R35" s="300"/>
      <c r="S35" s="299"/>
      <c r="T35" s="301"/>
      <c r="U35" s="293">
        <v>454053</v>
      </c>
      <c r="V35" s="294"/>
      <c r="W35" s="295"/>
      <c r="X35" s="296" t="s">
        <v>2342</v>
      </c>
      <c r="Y35" s="297"/>
      <c r="Z35" s="297"/>
      <c r="AA35" s="297"/>
      <c r="AB35" s="297"/>
      <c r="AC35" s="297"/>
      <c r="AD35" s="297"/>
      <c r="AE35" s="297"/>
      <c r="AF35" s="297"/>
      <c r="AG35" s="297"/>
      <c r="AH35" s="321"/>
      <c r="AI35" s="298">
        <v>390</v>
      </c>
      <c r="AJ35" s="299"/>
      <c r="AK35" s="299"/>
      <c r="AL35" s="300"/>
      <c r="AM35" s="299"/>
      <c r="AN35" s="301"/>
      <c r="AO35" s="747">
        <v>454084</v>
      </c>
      <c r="AP35" s="748"/>
      <c r="AQ35" s="749"/>
      <c r="AR35" s="708" t="s">
        <v>1597</v>
      </c>
      <c r="AS35" s="333"/>
      <c r="AT35" s="333"/>
      <c r="AU35" s="333"/>
      <c r="AV35" s="333"/>
      <c r="AW35" s="333"/>
      <c r="AX35" s="333"/>
      <c r="AY35" s="333"/>
      <c r="AZ35" s="333"/>
      <c r="BA35" s="333"/>
      <c r="BB35" s="334"/>
      <c r="BC35" s="726">
        <v>450</v>
      </c>
      <c r="BD35" s="727"/>
      <c r="BE35" s="728"/>
      <c r="BF35" s="300"/>
      <c r="BG35" s="299"/>
      <c r="BH35" s="301"/>
      <c r="BI35" s="705">
        <v>459018</v>
      </c>
      <c r="BJ35" s="706"/>
      <c r="BK35" s="707"/>
      <c r="BL35" s="708" t="s">
        <v>1617</v>
      </c>
      <c r="BM35" s="333"/>
      <c r="BN35" s="333"/>
      <c r="BO35" s="333"/>
      <c r="BP35" s="333"/>
      <c r="BQ35" s="333"/>
      <c r="BR35" s="333"/>
      <c r="BS35" s="333"/>
      <c r="BT35" s="333"/>
      <c r="BU35" s="333"/>
      <c r="BV35" s="334"/>
      <c r="BW35" s="709">
        <v>210</v>
      </c>
      <c r="BX35" s="710"/>
      <c r="BY35" s="711"/>
      <c r="BZ35" s="300"/>
      <c r="CA35" s="299"/>
      <c r="CB35" s="301"/>
      <c r="CC35" s="705">
        <v>459071</v>
      </c>
      <c r="CD35" s="706"/>
      <c r="CE35" s="707"/>
      <c r="CF35" s="708" t="s">
        <v>88</v>
      </c>
      <c r="CG35" s="333"/>
      <c r="CH35" s="333"/>
      <c r="CI35" s="333"/>
      <c r="CJ35" s="333"/>
      <c r="CK35" s="333"/>
      <c r="CL35" s="333"/>
      <c r="CM35" s="333"/>
      <c r="CN35" s="333"/>
      <c r="CO35" s="333"/>
      <c r="CP35" s="334"/>
      <c r="CQ35" s="709">
        <v>260</v>
      </c>
      <c r="CR35" s="710"/>
      <c r="CS35" s="711"/>
      <c r="CT35" s="300"/>
      <c r="CU35" s="299"/>
      <c r="CV35" s="301"/>
    </row>
    <row r="36" spans="1:100" ht="14.25" customHeight="1" x14ac:dyDescent="0.2">
      <c r="A36" s="376" t="s">
        <v>71</v>
      </c>
      <c r="B36" s="377"/>
      <c r="C36" s="377"/>
      <c r="D36" s="377"/>
      <c r="E36" s="377"/>
      <c r="F36" s="377"/>
      <c r="G36" s="377"/>
      <c r="H36" s="377"/>
      <c r="I36" s="377"/>
      <c r="J36" s="377"/>
      <c r="K36" s="377"/>
      <c r="L36" s="377"/>
      <c r="M36" s="377"/>
      <c r="N36" s="378"/>
      <c r="O36" s="356">
        <f>SUM(O28:O35)</f>
        <v>2100</v>
      </c>
      <c r="P36" s="357"/>
      <c r="Q36" s="358"/>
      <c r="R36" s="359" t="str">
        <f>IF(COUNTA(R28:R35)=0,"",SUMIF(R28:R35,"●",O28:O35)+SUM(R28:R35))</f>
        <v/>
      </c>
      <c r="S36" s="357"/>
      <c r="T36" s="358"/>
      <c r="U36" s="293">
        <v>454054</v>
      </c>
      <c r="V36" s="294"/>
      <c r="W36" s="295"/>
      <c r="X36" s="296" t="s">
        <v>1618</v>
      </c>
      <c r="Y36" s="297"/>
      <c r="Z36" s="297"/>
      <c r="AA36" s="297"/>
      <c r="AB36" s="297"/>
      <c r="AC36" s="297"/>
      <c r="AD36" s="297"/>
      <c r="AE36" s="297"/>
      <c r="AF36" s="297"/>
      <c r="AG36" s="297"/>
      <c r="AH36" s="321"/>
      <c r="AI36" s="298">
        <v>660</v>
      </c>
      <c r="AJ36" s="299"/>
      <c r="AK36" s="299"/>
      <c r="AL36" s="300"/>
      <c r="AM36" s="299"/>
      <c r="AN36" s="301"/>
      <c r="AO36" s="745">
        <v>454085</v>
      </c>
      <c r="AP36" s="285"/>
      <c r="AQ36" s="746"/>
      <c r="AR36" s="708" t="s">
        <v>1602</v>
      </c>
      <c r="AS36" s="333"/>
      <c r="AT36" s="333"/>
      <c r="AU36" s="333"/>
      <c r="AV36" s="333"/>
      <c r="AW36" s="333"/>
      <c r="AX36" s="333"/>
      <c r="AY36" s="333"/>
      <c r="AZ36" s="333"/>
      <c r="BA36" s="333"/>
      <c r="BB36" s="334"/>
      <c r="BC36" s="730">
        <v>470</v>
      </c>
      <c r="BD36" s="731"/>
      <c r="BE36" s="732"/>
      <c r="BF36" s="300"/>
      <c r="BG36" s="299"/>
      <c r="BH36" s="301"/>
      <c r="BI36" s="705">
        <v>459019</v>
      </c>
      <c r="BJ36" s="706"/>
      <c r="BK36" s="707"/>
      <c r="BL36" s="708" t="s">
        <v>1620</v>
      </c>
      <c r="BM36" s="333"/>
      <c r="BN36" s="333"/>
      <c r="BO36" s="333"/>
      <c r="BP36" s="333"/>
      <c r="BQ36" s="333"/>
      <c r="BR36" s="333"/>
      <c r="BS36" s="333"/>
      <c r="BT36" s="333"/>
      <c r="BU36" s="333"/>
      <c r="BV36" s="334"/>
      <c r="BW36" s="709">
        <v>550</v>
      </c>
      <c r="BX36" s="710"/>
      <c r="BY36" s="711"/>
      <c r="BZ36" s="300"/>
      <c r="CA36" s="299"/>
      <c r="CB36" s="301"/>
      <c r="CC36" s="705">
        <v>459072</v>
      </c>
      <c r="CD36" s="706"/>
      <c r="CE36" s="707"/>
      <c r="CF36" s="708" t="s">
        <v>1621</v>
      </c>
      <c r="CG36" s="333"/>
      <c r="CH36" s="333"/>
      <c r="CI36" s="333"/>
      <c r="CJ36" s="333"/>
      <c r="CK36" s="333"/>
      <c r="CL36" s="333"/>
      <c r="CM36" s="333"/>
      <c r="CN36" s="333"/>
      <c r="CO36" s="333"/>
      <c r="CP36" s="334"/>
      <c r="CQ36" s="709">
        <v>300</v>
      </c>
      <c r="CR36" s="710"/>
      <c r="CS36" s="711"/>
      <c r="CT36" s="300"/>
      <c r="CU36" s="299"/>
      <c r="CV36" s="301"/>
    </row>
    <row r="37" spans="1:100" ht="14.25" customHeight="1" x14ac:dyDescent="0.2">
      <c r="A37" s="293">
        <v>454021</v>
      </c>
      <c r="B37" s="294"/>
      <c r="C37" s="295"/>
      <c r="D37" s="296" t="s">
        <v>1622</v>
      </c>
      <c r="E37" s="297"/>
      <c r="F37" s="297"/>
      <c r="G37" s="297"/>
      <c r="H37" s="297"/>
      <c r="I37" s="297"/>
      <c r="J37" s="297"/>
      <c r="K37" s="297"/>
      <c r="L37" s="297"/>
      <c r="M37" s="297"/>
      <c r="N37" s="321"/>
      <c r="O37" s="298">
        <v>1100</v>
      </c>
      <c r="P37" s="299"/>
      <c r="Q37" s="299"/>
      <c r="R37" s="300"/>
      <c r="S37" s="299"/>
      <c r="T37" s="301"/>
      <c r="U37" s="293">
        <v>454113</v>
      </c>
      <c r="V37" s="294"/>
      <c r="W37" s="295"/>
      <c r="X37" s="296" t="s">
        <v>1623</v>
      </c>
      <c r="Y37" s="297"/>
      <c r="Z37" s="297"/>
      <c r="AA37" s="297"/>
      <c r="AB37" s="297"/>
      <c r="AC37" s="297"/>
      <c r="AD37" s="297"/>
      <c r="AE37" s="297"/>
      <c r="AF37" s="297"/>
      <c r="AG37" s="297"/>
      <c r="AH37" s="321"/>
      <c r="AI37" s="298">
        <v>490</v>
      </c>
      <c r="AJ37" s="299"/>
      <c r="AK37" s="299"/>
      <c r="AL37" s="300"/>
      <c r="AM37" s="299"/>
      <c r="AN37" s="301"/>
      <c r="AO37" s="376" t="s">
        <v>1607</v>
      </c>
      <c r="AP37" s="377"/>
      <c r="AQ37" s="377"/>
      <c r="AR37" s="377"/>
      <c r="AS37" s="377"/>
      <c r="AT37" s="377"/>
      <c r="AU37" s="377"/>
      <c r="AV37" s="377"/>
      <c r="AW37" s="377"/>
      <c r="AX37" s="377"/>
      <c r="AY37" s="377"/>
      <c r="AZ37" s="377"/>
      <c r="BA37" s="377"/>
      <c r="BB37" s="378"/>
      <c r="BC37" s="356">
        <f>SUM(BC28:BC36)</f>
        <v>3510</v>
      </c>
      <c r="BD37" s="357"/>
      <c r="BE37" s="358"/>
      <c r="BF37" s="359" t="str">
        <f>IF(COUNTA(BF28:BF36)=0,"",SUMIF(BF28:BF36,"●",BC28:BC36)+SUM(BF28:BF36))</f>
        <v/>
      </c>
      <c r="BG37" s="357"/>
      <c r="BH37" s="358"/>
      <c r="BI37" s="705">
        <v>459020</v>
      </c>
      <c r="BJ37" s="706"/>
      <c r="BK37" s="707"/>
      <c r="BL37" s="708" t="s">
        <v>1625</v>
      </c>
      <c r="BM37" s="333"/>
      <c r="BN37" s="333"/>
      <c r="BO37" s="333"/>
      <c r="BP37" s="333"/>
      <c r="BQ37" s="333"/>
      <c r="BR37" s="333"/>
      <c r="BS37" s="333"/>
      <c r="BT37" s="333"/>
      <c r="BU37" s="333"/>
      <c r="BV37" s="334"/>
      <c r="BW37" s="709">
        <v>600</v>
      </c>
      <c r="BX37" s="710"/>
      <c r="BY37" s="711"/>
      <c r="BZ37" s="300"/>
      <c r="CA37" s="299"/>
      <c r="CB37" s="301"/>
      <c r="CC37" s="705">
        <v>459073</v>
      </c>
      <c r="CD37" s="706"/>
      <c r="CE37" s="707"/>
      <c r="CF37" s="708" t="s">
        <v>1626</v>
      </c>
      <c r="CG37" s="333"/>
      <c r="CH37" s="333"/>
      <c r="CI37" s="333"/>
      <c r="CJ37" s="333"/>
      <c r="CK37" s="333"/>
      <c r="CL37" s="333"/>
      <c r="CM37" s="333"/>
      <c r="CN37" s="333"/>
      <c r="CO37" s="333"/>
      <c r="CP37" s="334"/>
      <c r="CQ37" s="709">
        <v>300</v>
      </c>
      <c r="CR37" s="710"/>
      <c r="CS37" s="711"/>
      <c r="CT37" s="300"/>
      <c r="CU37" s="299"/>
      <c r="CV37" s="301"/>
    </row>
    <row r="38" spans="1:100" ht="14.25" customHeight="1" x14ac:dyDescent="0.2">
      <c r="A38" s="293">
        <v>454022</v>
      </c>
      <c r="B38" s="294"/>
      <c r="C38" s="295"/>
      <c r="D38" s="296" t="s">
        <v>1627</v>
      </c>
      <c r="E38" s="297"/>
      <c r="F38" s="297"/>
      <c r="G38" s="297"/>
      <c r="H38" s="297"/>
      <c r="I38" s="297"/>
      <c r="J38" s="297"/>
      <c r="K38" s="297"/>
      <c r="L38" s="297"/>
      <c r="M38" s="297"/>
      <c r="N38" s="321"/>
      <c r="O38" s="298">
        <v>400</v>
      </c>
      <c r="P38" s="299"/>
      <c r="Q38" s="299"/>
      <c r="R38" s="300"/>
      <c r="S38" s="299"/>
      <c r="T38" s="301"/>
      <c r="U38" s="293">
        <v>454055</v>
      </c>
      <c r="V38" s="294"/>
      <c r="W38" s="295"/>
      <c r="X38" s="296" t="s">
        <v>1628</v>
      </c>
      <c r="Y38" s="297"/>
      <c r="Z38" s="297"/>
      <c r="AA38" s="297"/>
      <c r="AB38" s="297"/>
      <c r="AC38" s="297"/>
      <c r="AD38" s="297"/>
      <c r="AE38" s="297"/>
      <c r="AF38" s="297"/>
      <c r="AG38" s="297"/>
      <c r="AH38" s="321"/>
      <c r="AI38" s="298">
        <v>650</v>
      </c>
      <c r="AJ38" s="299"/>
      <c r="AK38" s="299"/>
      <c r="AL38" s="300"/>
      <c r="AM38" s="299"/>
      <c r="AN38" s="301"/>
      <c r="AO38" s="705">
        <v>454086</v>
      </c>
      <c r="AP38" s="706"/>
      <c r="AQ38" s="707"/>
      <c r="AR38" s="708" t="s">
        <v>1612</v>
      </c>
      <c r="AS38" s="333"/>
      <c r="AT38" s="333"/>
      <c r="AU38" s="333"/>
      <c r="AV38" s="333"/>
      <c r="AW38" s="333"/>
      <c r="AX38" s="333"/>
      <c r="AY38" s="333"/>
      <c r="AZ38" s="333"/>
      <c r="BA38" s="333"/>
      <c r="BB38" s="334"/>
      <c r="BC38" s="739">
        <v>350</v>
      </c>
      <c r="BD38" s="740"/>
      <c r="BE38" s="741"/>
      <c r="BF38" s="300"/>
      <c r="BG38" s="299"/>
      <c r="BH38" s="301"/>
      <c r="BI38" s="705">
        <v>459021</v>
      </c>
      <c r="BJ38" s="706"/>
      <c r="BK38" s="707"/>
      <c r="BL38" s="708" t="s">
        <v>1630</v>
      </c>
      <c r="BM38" s="333"/>
      <c r="BN38" s="333"/>
      <c r="BO38" s="333"/>
      <c r="BP38" s="333"/>
      <c r="BQ38" s="333"/>
      <c r="BR38" s="333"/>
      <c r="BS38" s="333"/>
      <c r="BT38" s="333"/>
      <c r="BU38" s="333"/>
      <c r="BV38" s="334"/>
      <c r="BW38" s="709">
        <v>240</v>
      </c>
      <c r="BX38" s="710"/>
      <c r="BY38" s="711"/>
      <c r="BZ38" s="300"/>
      <c r="CA38" s="299"/>
      <c r="CB38" s="301"/>
      <c r="CC38" s="705">
        <v>459074</v>
      </c>
      <c r="CD38" s="706"/>
      <c r="CE38" s="707"/>
      <c r="CF38" s="708" t="s">
        <v>1631</v>
      </c>
      <c r="CG38" s="333"/>
      <c r="CH38" s="333"/>
      <c r="CI38" s="333"/>
      <c r="CJ38" s="333"/>
      <c r="CK38" s="333"/>
      <c r="CL38" s="333"/>
      <c r="CM38" s="333"/>
      <c r="CN38" s="333"/>
      <c r="CO38" s="333"/>
      <c r="CP38" s="334"/>
      <c r="CQ38" s="709">
        <v>650</v>
      </c>
      <c r="CR38" s="710"/>
      <c r="CS38" s="711"/>
      <c r="CT38" s="300"/>
      <c r="CU38" s="299"/>
      <c r="CV38" s="301"/>
    </row>
    <row r="39" spans="1:100" ht="14.25" customHeight="1" x14ac:dyDescent="0.2">
      <c r="A39" s="293">
        <v>454119</v>
      </c>
      <c r="B39" s="294"/>
      <c r="C39" s="295"/>
      <c r="D39" s="296" t="s">
        <v>1632</v>
      </c>
      <c r="E39" s="297"/>
      <c r="F39" s="297"/>
      <c r="G39" s="297"/>
      <c r="H39" s="297"/>
      <c r="I39" s="297"/>
      <c r="J39" s="297"/>
      <c r="K39" s="297"/>
      <c r="L39" s="297"/>
      <c r="M39" s="297"/>
      <c r="N39" s="321"/>
      <c r="O39" s="298">
        <v>380</v>
      </c>
      <c r="P39" s="299"/>
      <c r="Q39" s="299"/>
      <c r="R39" s="300"/>
      <c r="S39" s="299"/>
      <c r="T39" s="301"/>
      <c r="U39" s="293">
        <v>454056</v>
      </c>
      <c r="V39" s="294"/>
      <c r="W39" s="295"/>
      <c r="X39" s="296" t="s">
        <v>2329</v>
      </c>
      <c r="Y39" s="297"/>
      <c r="Z39" s="297"/>
      <c r="AA39" s="297"/>
      <c r="AB39" s="297"/>
      <c r="AC39" s="297"/>
      <c r="AD39" s="297"/>
      <c r="AE39" s="297"/>
      <c r="AF39" s="297"/>
      <c r="AG39" s="297"/>
      <c r="AH39" s="321"/>
      <c r="AI39" s="298">
        <v>350</v>
      </c>
      <c r="AJ39" s="299"/>
      <c r="AK39" s="299"/>
      <c r="AL39" s="300"/>
      <c r="AM39" s="299"/>
      <c r="AN39" s="301"/>
      <c r="AO39" s="705">
        <v>454087</v>
      </c>
      <c r="AP39" s="706"/>
      <c r="AQ39" s="707"/>
      <c r="AR39" s="708" t="s">
        <v>1616</v>
      </c>
      <c r="AS39" s="333"/>
      <c r="AT39" s="333"/>
      <c r="AU39" s="333"/>
      <c r="AV39" s="333"/>
      <c r="AW39" s="333"/>
      <c r="AX39" s="333"/>
      <c r="AY39" s="333"/>
      <c r="AZ39" s="333"/>
      <c r="BA39" s="333"/>
      <c r="BB39" s="334"/>
      <c r="BC39" s="739">
        <v>350</v>
      </c>
      <c r="BD39" s="740"/>
      <c r="BE39" s="741"/>
      <c r="BF39" s="300"/>
      <c r="BG39" s="299"/>
      <c r="BH39" s="301"/>
      <c r="BI39" s="705">
        <v>459022</v>
      </c>
      <c r="BJ39" s="706"/>
      <c r="BK39" s="707"/>
      <c r="BL39" s="708" t="s">
        <v>1634</v>
      </c>
      <c r="BM39" s="333"/>
      <c r="BN39" s="333"/>
      <c r="BO39" s="333"/>
      <c r="BP39" s="333"/>
      <c r="BQ39" s="333"/>
      <c r="BR39" s="333"/>
      <c r="BS39" s="333"/>
      <c r="BT39" s="333"/>
      <c r="BU39" s="333"/>
      <c r="BV39" s="334"/>
      <c r="BW39" s="709">
        <v>600</v>
      </c>
      <c r="BX39" s="710"/>
      <c r="BY39" s="711"/>
      <c r="BZ39" s="300"/>
      <c r="CA39" s="299"/>
      <c r="CB39" s="301"/>
      <c r="CC39" s="419" t="s">
        <v>1635</v>
      </c>
      <c r="CD39" s="377"/>
      <c r="CE39" s="377"/>
      <c r="CF39" s="377"/>
      <c r="CG39" s="377"/>
      <c r="CH39" s="377"/>
      <c r="CI39" s="377"/>
      <c r="CJ39" s="377"/>
      <c r="CK39" s="377"/>
      <c r="CL39" s="377"/>
      <c r="CM39" s="377"/>
      <c r="CN39" s="377"/>
      <c r="CO39" s="377"/>
      <c r="CP39" s="378"/>
      <c r="CQ39" s="356">
        <f>SUM(CQ31:CQ38)</f>
        <v>2770</v>
      </c>
      <c r="CR39" s="357"/>
      <c r="CS39" s="358"/>
      <c r="CT39" s="359" t="str">
        <f>IF(COUNTA(CT31:CT38)=0,"",SUMIF(CT31:CT38,"●",CQ31:CQ38)+SUM(CT31:CT38))</f>
        <v/>
      </c>
      <c r="CU39" s="357"/>
      <c r="CV39" s="358"/>
    </row>
    <row r="40" spans="1:100" ht="14.25" customHeight="1" x14ac:dyDescent="0.2">
      <c r="A40" s="293">
        <v>454023</v>
      </c>
      <c r="B40" s="294"/>
      <c r="C40" s="295"/>
      <c r="D40" s="296" t="s">
        <v>1636</v>
      </c>
      <c r="E40" s="297"/>
      <c r="F40" s="297"/>
      <c r="G40" s="297"/>
      <c r="H40" s="297"/>
      <c r="I40" s="297"/>
      <c r="J40" s="297"/>
      <c r="K40" s="297"/>
      <c r="L40" s="297"/>
      <c r="M40" s="297"/>
      <c r="N40" s="321"/>
      <c r="O40" s="298">
        <v>480</v>
      </c>
      <c r="P40" s="299"/>
      <c r="Q40" s="299"/>
      <c r="R40" s="300"/>
      <c r="S40" s="299"/>
      <c r="T40" s="301"/>
      <c r="U40" s="293">
        <v>454057</v>
      </c>
      <c r="V40" s="294"/>
      <c r="W40" s="295"/>
      <c r="X40" s="296" t="s">
        <v>1637</v>
      </c>
      <c r="Y40" s="297"/>
      <c r="Z40" s="297"/>
      <c r="AA40" s="297"/>
      <c r="AB40" s="297"/>
      <c r="AC40" s="297"/>
      <c r="AD40" s="297"/>
      <c r="AE40" s="297"/>
      <c r="AF40" s="297"/>
      <c r="AG40" s="297"/>
      <c r="AH40" s="321"/>
      <c r="AI40" s="298">
        <v>850</v>
      </c>
      <c r="AJ40" s="299"/>
      <c r="AK40" s="299"/>
      <c r="AL40" s="300"/>
      <c r="AM40" s="299"/>
      <c r="AN40" s="301"/>
      <c r="AO40" s="705">
        <v>454088</v>
      </c>
      <c r="AP40" s="706"/>
      <c r="AQ40" s="707"/>
      <c r="AR40" s="708" t="s">
        <v>1619</v>
      </c>
      <c r="AS40" s="333"/>
      <c r="AT40" s="333"/>
      <c r="AU40" s="333"/>
      <c r="AV40" s="333"/>
      <c r="AW40" s="333"/>
      <c r="AX40" s="333"/>
      <c r="AY40" s="333"/>
      <c r="AZ40" s="333"/>
      <c r="BA40" s="333"/>
      <c r="BB40" s="334"/>
      <c r="BC40" s="739">
        <v>250</v>
      </c>
      <c r="BD40" s="740"/>
      <c r="BE40" s="741"/>
      <c r="BF40" s="300"/>
      <c r="BG40" s="299"/>
      <c r="BH40" s="301"/>
      <c r="BI40" s="705">
        <v>459023</v>
      </c>
      <c r="BJ40" s="706"/>
      <c r="BK40" s="707"/>
      <c r="BL40" s="708" t="s">
        <v>1639</v>
      </c>
      <c r="BM40" s="333"/>
      <c r="BN40" s="333"/>
      <c r="BO40" s="333"/>
      <c r="BP40" s="333"/>
      <c r="BQ40" s="333"/>
      <c r="BR40" s="333"/>
      <c r="BS40" s="333"/>
      <c r="BT40" s="333"/>
      <c r="BU40" s="333"/>
      <c r="BV40" s="334"/>
      <c r="BW40" s="709">
        <v>400</v>
      </c>
      <c r="BX40" s="710"/>
      <c r="BY40" s="711"/>
      <c r="BZ40" s="300"/>
      <c r="CA40" s="299"/>
      <c r="CB40" s="301"/>
      <c r="CC40" s="705">
        <v>459076</v>
      </c>
      <c r="CD40" s="706"/>
      <c r="CE40" s="707"/>
      <c r="CF40" s="708" t="s">
        <v>1643</v>
      </c>
      <c r="CG40" s="333"/>
      <c r="CH40" s="333"/>
      <c r="CI40" s="333"/>
      <c r="CJ40" s="333"/>
      <c r="CK40" s="333"/>
      <c r="CL40" s="333"/>
      <c r="CM40" s="333"/>
      <c r="CN40" s="333"/>
      <c r="CO40" s="333"/>
      <c r="CP40" s="334"/>
      <c r="CQ40" s="709">
        <v>370</v>
      </c>
      <c r="CR40" s="710"/>
      <c r="CS40" s="711"/>
      <c r="CT40" s="300"/>
      <c r="CU40" s="299"/>
      <c r="CV40" s="301"/>
    </row>
    <row r="41" spans="1:100" ht="14.25" customHeight="1" x14ac:dyDescent="0.2">
      <c r="A41" s="293">
        <v>454024</v>
      </c>
      <c r="B41" s="294"/>
      <c r="C41" s="295"/>
      <c r="D41" s="296" t="s">
        <v>1303</v>
      </c>
      <c r="E41" s="297"/>
      <c r="F41" s="297"/>
      <c r="G41" s="297"/>
      <c r="H41" s="297"/>
      <c r="I41" s="297"/>
      <c r="J41" s="297"/>
      <c r="K41" s="297"/>
      <c r="L41" s="297"/>
      <c r="M41" s="297"/>
      <c r="N41" s="321"/>
      <c r="O41" s="298">
        <v>510</v>
      </c>
      <c r="P41" s="299"/>
      <c r="Q41" s="299"/>
      <c r="R41" s="300"/>
      <c r="S41" s="299"/>
      <c r="T41" s="301"/>
      <c r="U41" s="293">
        <v>454058</v>
      </c>
      <c r="V41" s="294"/>
      <c r="W41" s="295"/>
      <c r="X41" s="296" t="s">
        <v>1640</v>
      </c>
      <c r="Y41" s="297"/>
      <c r="Z41" s="297"/>
      <c r="AA41" s="297"/>
      <c r="AB41" s="297"/>
      <c r="AC41" s="297"/>
      <c r="AD41" s="297"/>
      <c r="AE41" s="297"/>
      <c r="AF41" s="297"/>
      <c r="AG41" s="297"/>
      <c r="AH41" s="321"/>
      <c r="AI41" s="298">
        <v>500</v>
      </c>
      <c r="AJ41" s="299"/>
      <c r="AK41" s="299"/>
      <c r="AL41" s="300"/>
      <c r="AM41" s="299"/>
      <c r="AN41" s="301"/>
      <c r="AO41" s="705">
        <v>454089</v>
      </c>
      <c r="AP41" s="706"/>
      <c r="AQ41" s="707"/>
      <c r="AR41" s="708" t="s">
        <v>1624</v>
      </c>
      <c r="AS41" s="333"/>
      <c r="AT41" s="333"/>
      <c r="AU41" s="333"/>
      <c r="AV41" s="333"/>
      <c r="AW41" s="333"/>
      <c r="AX41" s="333"/>
      <c r="AY41" s="333"/>
      <c r="AZ41" s="333"/>
      <c r="BA41" s="333"/>
      <c r="BB41" s="334"/>
      <c r="BC41" s="739">
        <v>300</v>
      </c>
      <c r="BD41" s="740"/>
      <c r="BE41" s="741"/>
      <c r="BF41" s="300"/>
      <c r="BG41" s="299"/>
      <c r="BH41" s="301"/>
      <c r="BI41" s="698">
        <v>459024</v>
      </c>
      <c r="BJ41" s="699"/>
      <c r="BK41" s="700"/>
      <c r="BL41" s="742" t="s">
        <v>1642</v>
      </c>
      <c r="BM41" s="743"/>
      <c r="BN41" s="743"/>
      <c r="BO41" s="743"/>
      <c r="BP41" s="743"/>
      <c r="BQ41" s="743"/>
      <c r="BR41" s="743"/>
      <c r="BS41" s="743"/>
      <c r="BT41" s="743"/>
      <c r="BU41" s="743"/>
      <c r="BV41" s="744"/>
      <c r="BW41" s="702">
        <v>370</v>
      </c>
      <c r="BX41" s="703"/>
      <c r="BY41" s="704"/>
      <c r="BZ41" s="300"/>
      <c r="CA41" s="299"/>
      <c r="CB41" s="301"/>
      <c r="CC41" s="705">
        <v>459077</v>
      </c>
      <c r="CD41" s="706"/>
      <c r="CE41" s="707"/>
      <c r="CF41" s="708" t="s">
        <v>1648</v>
      </c>
      <c r="CG41" s="333"/>
      <c r="CH41" s="333"/>
      <c r="CI41" s="333"/>
      <c r="CJ41" s="333"/>
      <c r="CK41" s="333"/>
      <c r="CL41" s="333"/>
      <c r="CM41" s="333"/>
      <c r="CN41" s="333"/>
      <c r="CO41" s="333"/>
      <c r="CP41" s="334"/>
      <c r="CQ41" s="709">
        <v>180</v>
      </c>
      <c r="CR41" s="710"/>
      <c r="CS41" s="711"/>
      <c r="CT41" s="300"/>
      <c r="CU41" s="299"/>
      <c r="CV41" s="301"/>
    </row>
    <row r="42" spans="1:100" ht="14.25" customHeight="1" x14ac:dyDescent="0.2">
      <c r="A42" s="293">
        <v>454104</v>
      </c>
      <c r="B42" s="294"/>
      <c r="C42" s="295"/>
      <c r="D42" s="296" t="s">
        <v>1644</v>
      </c>
      <c r="E42" s="297"/>
      <c r="F42" s="297"/>
      <c r="G42" s="297"/>
      <c r="H42" s="297"/>
      <c r="I42" s="297"/>
      <c r="J42" s="297"/>
      <c r="K42" s="297"/>
      <c r="L42" s="297"/>
      <c r="M42" s="297"/>
      <c r="N42" s="321"/>
      <c r="O42" s="298">
        <v>110</v>
      </c>
      <c r="P42" s="299"/>
      <c r="Q42" s="299"/>
      <c r="R42" s="300"/>
      <c r="S42" s="299"/>
      <c r="T42" s="301"/>
      <c r="U42" s="293">
        <v>454105</v>
      </c>
      <c r="V42" s="294"/>
      <c r="W42" s="295"/>
      <c r="X42" s="296" t="s">
        <v>1645</v>
      </c>
      <c r="Y42" s="297"/>
      <c r="Z42" s="297"/>
      <c r="AA42" s="297"/>
      <c r="AB42" s="297"/>
      <c r="AC42" s="297"/>
      <c r="AD42" s="297"/>
      <c r="AE42" s="297"/>
      <c r="AF42" s="297"/>
      <c r="AG42" s="297"/>
      <c r="AH42" s="321"/>
      <c r="AI42" s="298">
        <v>350</v>
      </c>
      <c r="AJ42" s="299"/>
      <c r="AK42" s="299"/>
      <c r="AL42" s="300"/>
      <c r="AM42" s="299"/>
      <c r="AN42" s="301"/>
      <c r="AO42" s="705">
        <v>454090</v>
      </c>
      <c r="AP42" s="706"/>
      <c r="AQ42" s="707"/>
      <c r="AR42" s="708" t="s">
        <v>1629</v>
      </c>
      <c r="AS42" s="333"/>
      <c r="AT42" s="333"/>
      <c r="AU42" s="333"/>
      <c r="AV42" s="333"/>
      <c r="AW42" s="333"/>
      <c r="AX42" s="333"/>
      <c r="AY42" s="333"/>
      <c r="AZ42" s="333"/>
      <c r="BA42" s="333"/>
      <c r="BB42" s="334"/>
      <c r="BC42" s="739">
        <v>500</v>
      </c>
      <c r="BD42" s="740"/>
      <c r="BE42" s="741"/>
      <c r="BF42" s="300"/>
      <c r="BG42" s="299"/>
      <c r="BH42" s="301"/>
      <c r="BI42" s="705">
        <v>459025</v>
      </c>
      <c r="BJ42" s="706"/>
      <c r="BK42" s="707"/>
      <c r="BL42" s="708" t="s">
        <v>1647</v>
      </c>
      <c r="BM42" s="333"/>
      <c r="BN42" s="333"/>
      <c r="BO42" s="333"/>
      <c r="BP42" s="333"/>
      <c r="BQ42" s="333"/>
      <c r="BR42" s="333"/>
      <c r="BS42" s="333"/>
      <c r="BT42" s="333"/>
      <c r="BU42" s="333"/>
      <c r="BV42" s="334"/>
      <c r="BW42" s="709">
        <v>100</v>
      </c>
      <c r="BX42" s="710"/>
      <c r="BY42" s="711"/>
      <c r="BZ42" s="300"/>
      <c r="CA42" s="299"/>
      <c r="CB42" s="301"/>
      <c r="CC42" s="705">
        <v>459078</v>
      </c>
      <c r="CD42" s="706"/>
      <c r="CE42" s="707"/>
      <c r="CF42" s="708" t="s">
        <v>1653</v>
      </c>
      <c r="CG42" s="333"/>
      <c r="CH42" s="333"/>
      <c r="CI42" s="333"/>
      <c r="CJ42" s="333"/>
      <c r="CK42" s="333"/>
      <c r="CL42" s="333"/>
      <c r="CM42" s="333"/>
      <c r="CN42" s="333"/>
      <c r="CO42" s="333"/>
      <c r="CP42" s="334"/>
      <c r="CQ42" s="709">
        <v>185</v>
      </c>
      <c r="CR42" s="710"/>
      <c r="CS42" s="711"/>
      <c r="CT42" s="300"/>
      <c r="CU42" s="299"/>
      <c r="CV42" s="301"/>
    </row>
    <row r="43" spans="1:100" ht="14.25" customHeight="1" x14ac:dyDescent="0.2">
      <c r="A43" s="293">
        <v>454025</v>
      </c>
      <c r="B43" s="294"/>
      <c r="C43" s="295"/>
      <c r="D43" s="296" t="s">
        <v>1649</v>
      </c>
      <c r="E43" s="297"/>
      <c r="F43" s="297"/>
      <c r="G43" s="297"/>
      <c r="H43" s="297"/>
      <c r="I43" s="297"/>
      <c r="J43" s="297"/>
      <c r="K43" s="297"/>
      <c r="L43" s="297"/>
      <c r="M43" s="297"/>
      <c r="N43" s="321"/>
      <c r="O43" s="298">
        <v>270</v>
      </c>
      <c r="P43" s="299"/>
      <c r="Q43" s="299"/>
      <c r="R43" s="300"/>
      <c r="S43" s="299"/>
      <c r="T43" s="301"/>
      <c r="U43" s="419" t="s">
        <v>1650</v>
      </c>
      <c r="V43" s="377"/>
      <c r="W43" s="377"/>
      <c r="X43" s="377"/>
      <c r="Y43" s="377"/>
      <c r="Z43" s="377"/>
      <c r="AA43" s="377"/>
      <c r="AB43" s="377"/>
      <c r="AC43" s="377"/>
      <c r="AD43" s="377"/>
      <c r="AE43" s="377"/>
      <c r="AF43" s="377"/>
      <c r="AG43" s="377"/>
      <c r="AH43" s="378"/>
      <c r="AI43" s="356">
        <f>SUM(AI34:AI42)</f>
        <v>4540</v>
      </c>
      <c r="AJ43" s="357"/>
      <c r="AK43" s="358"/>
      <c r="AL43" s="394" t="str">
        <f>IF(COUNTA(AL34:AL42)=0,"",SUMIF(AL34:AL42,"●",AI34:AI42)+SUM(AL34:AL42))</f>
        <v/>
      </c>
      <c r="AM43" s="392"/>
      <c r="AN43" s="393"/>
      <c r="AO43" s="705">
        <v>454091</v>
      </c>
      <c r="AP43" s="706"/>
      <c r="AQ43" s="707"/>
      <c r="AR43" s="708" t="s">
        <v>1633</v>
      </c>
      <c r="AS43" s="333"/>
      <c r="AT43" s="333"/>
      <c r="AU43" s="333"/>
      <c r="AV43" s="333"/>
      <c r="AW43" s="333"/>
      <c r="AX43" s="333"/>
      <c r="AY43" s="333"/>
      <c r="AZ43" s="333"/>
      <c r="BA43" s="333"/>
      <c r="BB43" s="334"/>
      <c r="BC43" s="739">
        <v>300</v>
      </c>
      <c r="BD43" s="740"/>
      <c r="BE43" s="741"/>
      <c r="BF43" s="300"/>
      <c r="BG43" s="299"/>
      <c r="BH43" s="301"/>
      <c r="BI43" s="376" t="s">
        <v>1652</v>
      </c>
      <c r="BJ43" s="377"/>
      <c r="BK43" s="377"/>
      <c r="BL43" s="377"/>
      <c r="BM43" s="377"/>
      <c r="BN43" s="377"/>
      <c r="BO43" s="377"/>
      <c r="BP43" s="377"/>
      <c r="BQ43" s="377"/>
      <c r="BR43" s="377"/>
      <c r="BS43" s="377"/>
      <c r="BT43" s="377"/>
      <c r="BU43" s="377"/>
      <c r="BV43" s="378"/>
      <c r="BW43" s="356">
        <f>SUM(BW31:BW42)</f>
        <v>4135</v>
      </c>
      <c r="BX43" s="357"/>
      <c r="BY43" s="358"/>
      <c r="BZ43" s="359" t="str">
        <f>IF(COUNTA(BZ31:BZ42)=0,"",SUMIF(BZ31:BZ42,"●",BW31:BW42)+SUM(BZ31:BZ42))</f>
        <v/>
      </c>
      <c r="CA43" s="357"/>
      <c r="CB43" s="358"/>
      <c r="CC43" s="705">
        <v>459079</v>
      </c>
      <c r="CD43" s="706"/>
      <c r="CE43" s="707"/>
      <c r="CF43" s="708" t="s">
        <v>1658</v>
      </c>
      <c r="CG43" s="333"/>
      <c r="CH43" s="333"/>
      <c r="CI43" s="333"/>
      <c r="CJ43" s="333"/>
      <c r="CK43" s="333"/>
      <c r="CL43" s="333"/>
      <c r="CM43" s="333"/>
      <c r="CN43" s="333"/>
      <c r="CO43" s="333"/>
      <c r="CP43" s="334"/>
      <c r="CQ43" s="709">
        <v>95</v>
      </c>
      <c r="CR43" s="710"/>
      <c r="CS43" s="711"/>
      <c r="CT43" s="300"/>
      <c r="CU43" s="299"/>
      <c r="CV43" s="301"/>
    </row>
    <row r="44" spans="1:100" ht="14.25" customHeight="1" x14ac:dyDescent="0.2">
      <c r="A44" s="376" t="s">
        <v>1654</v>
      </c>
      <c r="B44" s="377"/>
      <c r="C44" s="377"/>
      <c r="D44" s="377"/>
      <c r="E44" s="377"/>
      <c r="F44" s="377"/>
      <c r="G44" s="377"/>
      <c r="H44" s="377"/>
      <c r="I44" s="377"/>
      <c r="J44" s="377"/>
      <c r="K44" s="377"/>
      <c r="L44" s="377"/>
      <c r="M44" s="377"/>
      <c r="N44" s="378"/>
      <c r="O44" s="356">
        <f>SUM(O37:O43)</f>
        <v>3250</v>
      </c>
      <c r="P44" s="357"/>
      <c r="Q44" s="358"/>
      <c r="R44" s="359" t="str">
        <f>IF(COUNTA(R37:R43)=0,"",SUMIF(R37:R43,"●",O37:O43)+SUM(R37:R43))</f>
        <v/>
      </c>
      <c r="S44" s="357"/>
      <c r="T44" s="358"/>
      <c r="U44" s="293">
        <v>454059</v>
      </c>
      <c r="V44" s="294"/>
      <c r="W44" s="295"/>
      <c r="X44" s="708" t="s">
        <v>1655</v>
      </c>
      <c r="Y44" s="333"/>
      <c r="Z44" s="333"/>
      <c r="AA44" s="333"/>
      <c r="AB44" s="333"/>
      <c r="AC44" s="333"/>
      <c r="AD44" s="333"/>
      <c r="AE44" s="333"/>
      <c r="AF44" s="333"/>
      <c r="AG44" s="333"/>
      <c r="AH44" s="334"/>
      <c r="AI44" s="730">
        <v>450</v>
      </c>
      <c r="AJ44" s="731"/>
      <c r="AK44" s="732"/>
      <c r="AL44" s="300"/>
      <c r="AM44" s="299"/>
      <c r="AN44" s="301"/>
      <c r="AO44" s="705">
        <v>454092</v>
      </c>
      <c r="AP44" s="706"/>
      <c r="AQ44" s="707"/>
      <c r="AR44" s="708" t="s">
        <v>1638</v>
      </c>
      <c r="AS44" s="333"/>
      <c r="AT44" s="333"/>
      <c r="AU44" s="333"/>
      <c r="AV44" s="333"/>
      <c r="AW44" s="333"/>
      <c r="AX44" s="333"/>
      <c r="AY44" s="333"/>
      <c r="AZ44" s="333"/>
      <c r="BA44" s="333"/>
      <c r="BB44" s="334"/>
      <c r="BC44" s="739">
        <v>400</v>
      </c>
      <c r="BD44" s="740"/>
      <c r="BE44" s="741"/>
      <c r="BF44" s="300"/>
      <c r="BG44" s="299"/>
      <c r="BH44" s="301"/>
      <c r="BI44" s="705">
        <v>459026</v>
      </c>
      <c r="BJ44" s="706"/>
      <c r="BK44" s="707"/>
      <c r="BL44" s="708" t="s">
        <v>1657</v>
      </c>
      <c r="BM44" s="333"/>
      <c r="BN44" s="333"/>
      <c r="BO44" s="333"/>
      <c r="BP44" s="333"/>
      <c r="BQ44" s="333"/>
      <c r="BR44" s="333"/>
      <c r="BS44" s="333"/>
      <c r="BT44" s="333"/>
      <c r="BU44" s="333"/>
      <c r="BV44" s="334"/>
      <c r="BW44" s="709">
        <v>600</v>
      </c>
      <c r="BX44" s="710"/>
      <c r="BY44" s="711"/>
      <c r="BZ44" s="300"/>
      <c r="CA44" s="299"/>
      <c r="CB44" s="301"/>
      <c r="CC44" s="705">
        <v>459080</v>
      </c>
      <c r="CD44" s="706"/>
      <c r="CE44" s="707"/>
      <c r="CF44" s="708" t="s">
        <v>1663</v>
      </c>
      <c r="CG44" s="333"/>
      <c r="CH44" s="333"/>
      <c r="CI44" s="333"/>
      <c r="CJ44" s="333"/>
      <c r="CK44" s="333"/>
      <c r="CL44" s="333"/>
      <c r="CM44" s="333"/>
      <c r="CN44" s="333"/>
      <c r="CO44" s="333"/>
      <c r="CP44" s="334"/>
      <c r="CQ44" s="709">
        <v>230</v>
      </c>
      <c r="CR44" s="710"/>
      <c r="CS44" s="711"/>
      <c r="CT44" s="300"/>
      <c r="CU44" s="299"/>
      <c r="CV44" s="301"/>
    </row>
    <row r="45" spans="1:100" ht="14.25" customHeight="1" x14ac:dyDescent="0.2">
      <c r="A45" s="293">
        <v>454026</v>
      </c>
      <c r="B45" s="294"/>
      <c r="C45" s="295"/>
      <c r="D45" s="296" t="s">
        <v>1659</v>
      </c>
      <c r="E45" s="297"/>
      <c r="F45" s="297"/>
      <c r="G45" s="297"/>
      <c r="H45" s="297"/>
      <c r="I45" s="297"/>
      <c r="J45" s="297"/>
      <c r="K45" s="297"/>
      <c r="L45" s="297"/>
      <c r="M45" s="297"/>
      <c r="N45" s="321"/>
      <c r="O45" s="298">
        <v>160</v>
      </c>
      <c r="P45" s="299"/>
      <c r="Q45" s="299"/>
      <c r="R45" s="300"/>
      <c r="S45" s="299"/>
      <c r="T45" s="301"/>
      <c r="U45" s="293">
        <v>454060</v>
      </c>
      <c r="V45" s="294"/>
      <c r="W45" s="295"/>
      <c r="X45" s="708" t="s">
        <v>1660</v>
      </c>
      <c r="Y45" s="333"/>
      <c r="Z45" s="333"/>
      <c r="AA45" s="333"/>
      <c r="AB45" s="333"/>
      <c r="AC45" s="333"/>
      <c r="AD45" s="333"/>
      <c r="AE45" s="333"/>
      <c r="AF45" s="333"/>
      <c r="AG45" s="333"/>
      <c r="AH45" s="334"/>
      <c r="AI45" s="726">
        <v>550</v>
      </c>
      <c r="AJ45" s="727"/>
      <c r="AK45" s="728"/>
      <c r="AL45" s="300"/>
      <c r="AM45" s="299"/>
      <c r="AN45" s="301"/>
      <c r="AO45" s="705">
        <v>454093</v>
      </c>
      <c r="AP45" s="706"/>
      <c r="AQ45" s="707"/>
      <c r="AR45" s="708" t="s">
        <v>1641</v>
      </c>
      <c r="AS45" s="333"/>
      <c r="AT45" s="333"/>
      <c r="AU45" s="333"/>
      <c r="AV45" s="333"/>
      <c r="AW45" s="333"/>
      <c r="AX45" s="333"/>
      <c r="AY45" s="333"/>
      <c r="AZ45" s="333"/>
      <c r="BA45" s="333"/>
      <c r="BB45" s="334"/>
      <c r="BC45" s="739">
        <v>400</v>
      </c>
      <c r="BD45" s="740"/>
      <c r="BE45" s="741"/>
      <c r="BF45" s="300"/>
      <c r="BG45" s="299"/>
      <c r="BH45" s="301"/>
      <c r="BI45" s="705">
        <v>459027</v>
      </c>
      <c r="BJ45" s="706"/>
      <c r="BK45" s="707"/>
      <c r="BL45" s="708" t="s">
        <v>1662</v>
      </c>
      <c r="BM45" s="333"/>
      <c r="BN45" s="333"/>
      <c r="BO45" s="333"/>
      <c r="BP45" s="333"/>
      <c r="BQ45" s="333"/>
      <c r="BR45" s="333"/>
      <c r="BS45" s="333"/>
      <c r="BT45" s="333"/>
      <c r="BU45" s="333"/>
      <c r="BV45" s="334"/>
      <c r="BW45" s="709">
        <v>230</v>
      </c>
      <c r="BX45" s="710"/>
      <c r="BY45" s="711"/>
      <c r="BZ45" s="300"/>
      <c r="CA45" s="299"/>
      <c r="CB45" s="301"/>
      <c r="CC45" s="705">
        <v>459081</v>
      </c>
      <c r="CD45" s="706"/>
      <c r="CE45" s="707"/>
      <c r="CF45" s="708" t="s">
        <v>1668</v>
      </c>
      <c r="CG45" s="333"/>
      <c r="CH45" s="333"/>
      <c r="CI45" s="333"/>
      <c r="CJ45" s="333"/>
      <c r="CK45" s="333"/>
      <c r="CL45" s="333"/>
      <c r="CM45" s="333"/>
      <c r="CN45" s="333"/>
      <c r="CO45" s="333"/>
      <c r="CP45" s="334"/>
      <c r="CQ45" s="709">
        <v>160</v>
      </c>
      <c r="CR45" s="710"/>
      <c r="CS45" s="711"/>
      <c r="CT45" s="300"/>
      <c r="CU45" s="299"/>
      <c r="CV45" s="301"/>
    </row>
    <row r="46" spans="1:100" ht="14.25" customHeight="1" x14ac:dyDescent="0.2">
      <c r="A46" s="293">
        <v>454027</v>
      </c>
      <c r="B46" s="294"/>
      <c r="C46" s="295"/>
      <c r="D46" s="296" t="s">
        <v>1664</v>
      </c>
      <c r="E46" s="297"/>
      <c r="F46" s="297"/>
      <c r="G46" s="297"/>
      <c r="H46" s="297"/>
      <c r="I46" s="297"/>
      <c r="J46" s="297"/>
      <c r="K46" s="297"/>
      <c r="L46" s="297"/>
      <c r="M46" s="297"/>
      <c r="N46" s="321"/>
      <c r="O46" s="298">
        <v>510</v>
      </c>
      <c r="P46" s="299"/>
      <c r="Q46" s="299"/>
      <c r="R46" s="300"/>
      <c r="S46" s="299"/>
      <c r="T46" s="301"/>
      <c r="U46" s="293">
        <v>454061</v>
      </c>
      <c r="V46" s="294"/>
      <c r="W46" s="295"/>
      <c r="X46" s="708" t="s">
        <v>1665</v>
      </c>
      <c r="Y46" s="333"/>
      <c r="Z46" s="333"/>
      <c r="AA46" s="333"/>
      <c r="AB46" s="333"/>
      <c r="AC46" s="333"/>
      <c r="AD46" s="333"/>
      <c r="AE46" s="333"/>
      <c r="AF46" s="333"/>
      <c r="AG46" s="333"/>
      <c r="AH46" s="334"/>
      <c r="AI46" s="739">
        <v>600</v>
      </c>
      <c r="AJ46" s="710"/>
      <c r="AK46" s="711"/>
      <c r="AL46" s="300"/>
      <c r="AM46" s="299"/>
      <c r="AN46" s="301"/>
      <c r="AO46" s="376" t="s">
        <v>1646</v>
      </c>
      <c r="AP46" s="377"/>
      <c r="AQ46" s="377"/>
      <c r="AR46" s="377"/>
      <c r="AS46" s="377"/>
      <c r="AT46" s="377"/>
      <c r="AU46" s="377"/>
      <c r="AV46" s="377"/>
      <c r="AW46" s="377"/>
      <c r="AX46" s="377"/>
      <c r="AY46" s="377"/>
      <c r="AZ46" s="377"/>
      <c r="BA46" s="377"/>
      <c r="BB46" s="378"/>
      <c r="BC46" s="356">
        <f>SUM(BC38:BC45)</f>
        <v>2850</v>
      </c>
      <c r="BD46" s="357"/>
      <c r="BE46" s="358"/>
      <c r="BF46" s="359" t="str">
        <f>IF(COUNTA(BF38:BF45)=0,"",SUMIF(BF38:BF45,"●",BC38:BC45)+SUM(BF38:BF45))</f>
        <v/>
      </c>
      <c r="BG46" s="357"/>
      <c r="BH46" s="358"/>
      <c r="BI46" s="705">
        <v>459028</v>
      </c>
      <c r="BJ46" s="706"/>
      <c r="BK46" s="707"/>
      <c r="BL46" s="708" t="s">
        <v>1667</v>
      </c>
      <c r="BM46" s="333"/>
      <c r="BN46" s="333"/>
      <c r="BO46" s="333"/>
      <c r="BP46" s="333"/>
      <c r="BQ46" s="333"/>
      <c r="BR46" s="333"/>
      <c r="BS46" s="333"/>
      <c r="BT46" s="333"/>
      <c r="BU46" s="333"/>
      <c r="BV46" s="334"/>
      <c r="BW46" s="709">
        <v>520</v>
      </c>
      <c r="BX46" s="710"/>
      <c r="BY46" s="711"/>
      <c r="BZ46" s="300"/>
      <c r="CA46" s="299"/>
      <c r="CB46" s="301"/>
      <c r="CC46" s="419" t="s">
        <v>1673</v>
      </c>
      <c r="CD46" s="377"/>
      <c r="CE46" s="377"/>
      <c r="CF46" s="377"/>
      <c r="CG46" s="377"/>
      <c r="CH46" s="377"/>
      <c r="CI46" s="377"/>
      <c r="CJ46" s="377"/>
      <c r="CK46" s="377"/>
      <c r="CL46" s="377"/>
      <c r="CM46" s="377"/>
      <c r="CN46" s="377"/>
      <c r="CO46" s="377"/>
      <c r="CP46" s="378"/>
      <c r="CQ46" s="356">
        <f>SUM(CQ40:CQ45)</f>
        <v>1220</v>
      </c>
      <c r="CR46" s="357"/>
      <c r="CS46" s="358"/>
      <c r="CT46" s="359" t="str">
        <f>IF(COUNTA(CT40:CT45)=0,"",SUMIF(CT40:CT45,"●",CQ40:CQ45)+SUM(CT40:CT45))</f>
        <v/>
      </c>
      <c r="CU46" s="357"/>
      <c r="CV46" s="358"/>
    </row>
    <row r="47" spans="1:100" ht="14.25" customHeight="1" x14ac:dyDescent="0.2">
      <c r="A47" s="293">
        <v>454028</v>
      </c>
      <c r="B47" s="294"/>
      <c r="C47" s="295"/>
      <c r="D47" s="296" t="s">
        <v>1669</v>
      </c>
      <c r="E47" s="297"/>
      <c r="F47" s="297"/>
      <c r="G47" s="297"/>
      <c r="H47" s="297"/>
      <c r="I47" s="297"/>
      <c r="J47" s="297"/>
      <c r="K47" s="297"/>
      <c r="L47" s="297"/>
      <c r="M47" s="297"/>
      <c r="N47" s="321"/>
      <c r="O47" s="298">
        <v>250</v>
      </c>
      <c r="P47" s="299"/>
      <c r="Q47" s="299"/>
      <c r="R47" s="300"/>
      <c r="S47" s="299"/>
      <c r="T47" s="301"/>
      <c r="U47" s="293">
        <v>454107</v>
      </c>
      <c r="V47" s="294"/>
      <c r="W47" s="295"/>
      <c r="X47" s="708" t="s">
        <v>1670</v>
      </c>
      <c r="Y47" s="333"/>
      <c r="Z47" s="333"/>
      <c r="AA47" s="333"/>
      <c r="AB47" s="333"/>
      <c r="AC47" s="333"/>
      <c r="AD47" s="333"/>
      <c r="AE47" s="333"/>
      <c r="AF47" s="333"/>
      <c r="AG47" s="333"/>
      <c r="AH47" s="334"/>
      <c r="AI47" s="739">
        <v>100</v>
      </c>
      <c r="AJ47" s="710"/>
      <c r="AK47" s="711"/>
      <c r="AL47" s="300"/>
      <c r="AM47" s="299"/>
      <c r="AN47" s="301"/>
      <c r="AO47" s="705">
        <v>454094</v>
      </c>
      <c r="AP47" s="706"/>
      <c r="AQ47" s="707"/>
      <c r="AR47" s="708" t="s">
        <v>1651</v>
      </c>
      <c r="AS47" s="333"/>
      <c r="AT47" s="333"/>
      <c r="AU47" s="333"/>
      <c r="AV47" s="333"/>
      <c r="AW47" s="333"/>
      <c r="AX47" s="333"/>
      <c r="AY47" s="333"/>
      <c r="AZ47" s="333"/>
      <c r="BA47" s="333"/>
      <c r="BB47" s="334"/>
      <c r="BC47" s="739">
        <v>350</v>
      </c>
      <c r="BD47" s="740"/>
      <c r="BE47" s="741"/>
      <c r="BF47" s="300"/>
      <c r="BG47" s="299"/>
      <c r="BH47" s="301"/>
      <c r="BI47" s="705">
        <v>459029</v>
      </c>
      <c r="BJ47" s="706"/>
      <c r="BK47" s="707"/>
      <c r="BL47" s="708" t="s">
        <v>1672</v>
      </c>
      <c r="BM47" s="333"/>
      <c r="BN47" s="333"/>
      <c r="BO47" s="333"/>
      <c r="BP47" s="333"/>
      <c r="BQ47" s="333"/>
      <c r="BR47" s="333"/>
      <c r="BS47" s="333"/>
      <c r="BT47" s="333"/>
      <c r="BU47" s="333"/>
      <c r="BV47" s="334"/>
      <c r="BW47" s="709">
        <v>350</v>
      </c>
      <c r="BX47" s="710"/>
      <c r="BY47" s="711"/>
      <c r="BZ47" s="300"/>
      <c r="CA47" s="299"/>
      <c r="CB47" s="301"/>
      <c r="CC47" s="698">
        <v>459082</v>
      </c>
      <c r="CD47" s="699"/>
      <c r="CE47" s="700"/>
      <c r="CF47" s="499" t="s">
        <v>1678</v>
      </c>
      <c r="CG47" s="500"/>
      <c r="CH47" s="500"/>
      <c r="CI47" s="500"/>
      <c r="CJ47" s="500"/>
      <c r="CK47" s="500"/>
      <c r="CL47" s="500"/>
      <c r="CM47" s="500"/>
      <c r="CN47" s="500"/>
      <c r="CO47" s="500"/>
      <c r="CP47" s="701"/>
      <c r="CQ47" s="702">
        <v>280</v>
      </c>
      <c r="CR47" s="703"/>
      <c r="CS47" s="704"/>
      <c r="CT47" s="417"/>
      <c r="CU47" s="416"/>
      <c r="CV47" s="418"/>
    </row>
    <row r="48" spans="1:100" ht="14.25" customHeight="1" x14ac:dyDescent="0.2">
      <c r="A48" s="293">
        <v>454029</v>
      </c>
      <c r="B48" s="294"/>
      <c r="C48" s="295"/>
      <c r="D48" s="296" t="s">
        <v>1674</v>
      </c>
      <c r="E48" s="297"/>
      <c r="F48" s="297"/>
      <c r="G48" s="297"/>
      <c r="H48" s="297"/>
      <c r="I48" s="297"/>
      <c r="J48" s="297"/>
      <c r="K48" s="297"/>
      <c r="L48" s="297"/>
      <c r="M48" s="297"/>
      <c r="N48" s="321"/>
      <c r="O48" s="298">
        <v>250</v>
      </c>
      <c r="P48" s="299"/>
      <c r="Q48" s="299"/>
      <c r="R48" s="300"/>
      <c r="S48" s="299"/>
      <c r="T48" s="301"/>
      <c r="U48" s="293">
        <v>454062</v>
      </c>
      <c r="V48" s="294"/>
      <c r="W48" s="295"/>
      <c r="X48" s="708" t="s">
        <v>1675</v>
      </c>
      <c r="Y48" s="333"/>
      <c r="Z48" s="333"/>
      <c r="AA48" s="333"/>
      <c r="AB48" s="333"/>
      <c r="AC48" s="333"/>
      <c r="AD48" s="333"/>
      <c r="AE48" s="333"/>
      <c r="AF48" s="333"/>
      <c r="AG48" s="333"/>
      <c r="AH48" s="334"/>
      <c r="AI48" s="739">
        <v>320</v>
      </c>
      <c r="AJ48" s="740"/>
      <c r="AK48" s="741"/>
      <c r="AL48" s="300"/>
      <c r="AM48" s="299"/>
      <c r="AN48" s="301"/>
      <c r="AO48" s="705">
        <v>454095</v>
      </c>
      <c r="AP48" s="706"/>
      <c r="AQ48" s="707"/>
      <c r="AR48" s="708" t="s">
        <v>1656</v>
      </c>
      <c r="AS48" s="333"/>
      <c r="AT48" s="333"/>
      <c r="AU48" s="333"/>
      <c r="AV48" s="333"/>
      <c r="AW48" s="333"/>
      <c r="AX48" s="333"/>
      <c r="AY48" s="333"/>
      <c r="AZ48" s="333"/>
      <c r="BA48" s="333"/>
      <c r="BB48" s="334"/>
      <c r="BC48" s="739">
        <v>450</v>
      </c>
      <c r="BD48" s="740"/>
      <c r="BE48" s="741"/>
      <c r="BF48" s="300"/>
      <c r="BG48" s="299"/>
      <c r="BH48" s="301"/>
      <c r="BI48" s="705">
        <v>459030</v>
      </c>
      <c r="BJ48" s="706"/>
      <c r="BK48" s="707"/>
      <c r="BL48" s="708" t="s">
        <v>1677</v>
      </c>
      <c r="BM48" s="333"/>
      <c r="BN48" s="333"/>
      <c r="BO48" s="333"/>
      <c r="BP48" s="333"/>
      <c r="BQ48" s="333"/>
      <c r="BR48" s="333"/>
      <c r="BS48" s="333"/>
      <c r="BT48" s="333"/>
      <c r="BU48" s="333"/>
      <c r="BV48" s="334"/>
      <c r="BW48" s="709">
        <v>470</v>
      </c>
      <c r="BX48" s="710"/>
      <c r="BY48" s="711"/>
      <c r="BZ48" s="300"/>
      <c r="CA48" s="299"/>
      <c r="CB48" s="301"/>
      <c r="CC48" s="705">
        <v>459083</v>
      </c>
      <c r="CD48" s="706"/>
      <c r="CE48" s="707"/>
      <c r="CF48" s="708" t="s">
        <v>2298</v>
      </c>
      <c r="CG48" s="333"/>
      <c r="CH48" s="333"/>
      <c r="CI48" s="333"/>
      <c r="CJ48" s="333"/>
      <c r="CK48" s="333"/>
      <c r="CL48" s="333"/>
      <c r="CM48" s="333"/>
      <c r="CN48" s="333"/>
      <c r="CO48" s="333"/>
      <c r="CP48" s="334"/>
      <c r="CQ48" s="709">
        <v>65</v>
      </c>
      <c r="CR48" s="710"/>
      <c r="CS48" s="711"/>
      <c r="CT48" s="300"/>
      <c r="CU48" s="299"/>
      <c r="CV48" s="301"/>
    </row>
    <row r="49" spans="1:100" ht="14.25" customHeight="1" x14ac:dyDescent="0.2">
      <c r="A49" s="376" t="s">
        <v>1679</v>
      </c>
      <c r="B49" s="377"/>
      <c r="C49" s="377"/>
      <c r="D49" s="377"/>
      <c r="E49" s="377"/>
      <c r="F49" s="377"/>
      <c r="G49" s="377"/>
      <c r="H49" s="377"/>
      <c r="I49" s="377"/>
      <c r="J49" s="377"/>
      <c r="K49" s="377"/>
      <c r="L49" s="377"/>
      <c r="M49" s="377"/>
      <c r="N49" s="378"/>
      <c r="O49" s="356">
        <f>SUM(O45:O48)</f>
        <v>1170</v>
      </c>
      <c r="P49" s="357"/>
      <c r="Q49" s="358"/>
      <c r="R49" s="359" t="str">
        <f>IF(COUNTA(R45:R48)=0,"",SUMIF(R45:R48,"●",O45:O48)+SUM(R45:R48))</f>
        <v/>
      </c>
      <c r="S49" s="357"/>
      <c r="T49" s="358"/>
      <c r="U49" s="293">
        <v>454064</v>
      </c>
      <c r="V49" s="294"/>
      <c r="W49" s="295"/>
      <c r="X49" s="708" t="s">
        <v>1680</v>
      </c>
      <c r="Y49" s="333"/>
      <c r="Z49" s="333"/>
      <c r="AA49" s="333"/>
      <c r="AB49" s="333"/>
      <c r="AC49" s="333"/>
      <c r="AD49" s="333"/>
      <c r="AE49" s="333"/>
      <c r="AF49" s="333"/>
      <c r="AG49" s="333"/>
      <c r="AH49" s="334"/>
      <c r="AI49" s="739">
        <v>550</v>
      </c>
      <c r="AJ49" s="740"/>
      <c r="AK49" s="741"/>
      <c r="AL49" s="300"/>
      <c r="AM49" s="299"/>
      <c r="AN49" s="301"/>
      <c r="AO49" s="705">
        <v>454096</v>
      </c>
      <c r="AP49" s="706"/>
      <c r="AQ49" s="707"/>
      <c r="AR49" s="708" t="s">
        <v>1661</v>
      </c>
      <c r="AS49" s="333"/>
      <c r="AT49" s="333"/>
      <c r="AU49" s="333"/>
      <c r="AV49" s="333"/>
      <c r="AW49" s="333"/>
      <c r="AX49" s="333"/>
      <c r="AY49" s="333"/>
      <c r="AZ49" s="333"/>
      <c r="BA49" s="333"/>
      <c r="BB49" s="334"/>
      <c r="BC49" s="739">
        <v>500</v>
      </c>
      <c r="BD49" s="740"/>
      <c r="BE49" s="741"/>
      <c r="BF49" s="300"/>
      <c r="BG49" s="299"/>
      <c r="BH49" s="301"/>
      <c r="BI49" s="705">
        <v>459090</v>
      </c>
      <c r="BJ49" s="706"/>
      <c r="BK49" s="707"/>
      <c r="BL49" s="708" t="s">
        <v>1682</v>
      </c>
      <c r="BM49" s="333"/>
      <c r="BN49" s="333"/>
      <c r="BO49" s="333"/>
      <c r="BP49" s="333"/>
      <c r="BQ49" s="333"/>
      <c r="BR49" s="333"/>
      <c r="BS49" s="333"/>
      <c r="BT49" s="333"/>
      <c r="BU49" s="333"/>
      <c r="BV49" s="334"/>
      <c r="BW49" s="709">
        <v>430</v>
      </c>
      <c r="BX49" s="710"/>
      <c r="BY49" s="711"/>
      <c r="BZ49" s="300"/>
      <c r="CA49" s="299"/>
      <c r="CB49" s="301"/>
      <c r="CC49" s="705">
        <v>459084</v>
      </c>
      <c r="CD49" s="706"/>
      <c r="CE49" s="707"/>
      <c r="CF49" s="708" t="s">
        <v>2299</v>
      </c>
      <c r="CG49" s="333"/>
      <c r="CH49" s="333"/>
      <c r="CI49" s="333"/>
      <c r="CJ49" s="333"/>
      <c r="CK49" s="333"/>
      <c r="CL49" s="333"/>
      <c r="CM49" s="333"/>
      <c r="CN49" s="333"/>
      <c r="CO49" s="333"/>
      <c r="CP49" s="334"/>
      <c r="CQ49" s="709">
        <v>90</v>
      </c>
      <c r="CR49" s="710"/>
      <c r="CS49" s="711"/>
      <c r="CT49" s="300"/>
      <c r="CU49" s="299"/>
      <c r="CV49" s="301"/>
    </row>
    <row r="50" spans="1:100" ht="14.25" customHeight="1" x14ac:dyDescent="0.2">
      <c r="A50" s="293">
        <v>454030</v>
      </c>
      <c r="B50" s="294"/>
      <c r="C50" s="295"/>
      <c r="D50" s="296" t="s">
        <v>1683</v>
      </c>
      <c r="E50" s="297"/>
      <c r="F50" s="297"/>
      <c r="G50" s="297"/>
      <c r="H50" s="297"/>
      <c r="I50" s="297"/>
      <c r="J50" s="297"/>
      <c r="K50" s="297"/>
      <c r="L50" s="297"/>
      <c r="M50" s="297"/>
      <c r="N50" s="321"/>
      <c r="O50" s="298">
        <v>500</v>
      </c>
      <c r="P50" s="299"/>
      <c r="Q50" s="301"/>
      <c r="R50" s="300"/>
      <c r="S50" s="299"/>
      <c r="T50" s="301"/>
      <c r="U50" s="293">
        <v>454065</v>
      </c>
      <c r="V50" s="294"/>
      <c r="W50" s="295"/>
      <c r="X50" s="708" t="s">
        <v>1684</v>
      </c>
      <c r="Y50" s="333"/>
      <c r="Z50" s="333"/>
      <c r="AA50" s="333"/>
      <c r="AB50" s="333"/>
      <c r="AC50" s="333"/>
      <c r="AD50" s="333"/>
      <c r="AE50" s="333"/>
      <c r="AF50" s="333"/>
      <c r="AG50" s="333"/>
      <c r="AH50" s="334"/>
      <c r="AI50" s="739">
        <v>520</v>
      </c>
      <c r="AJ50" s="740"/>
      <c r="AK50" s="741"/>
      <c r="AL50" s="300"/>
      <c r="AM50" s="299"/>
      <c r="AN50" s="301"/>
      <c r="AO50" s="376" t="s">
        <v>1666</v>
      </c>
      <c r="AP50" s="377"/>
      <c r="AQ50" s="377"/>
      <c r="AR50" s="377"/>
      <c r="AS50" s="377"/>
      <c r="AT50" s="377"/>
      <c r="AU50" s="377"/>
      <c r="AV50" s="377"/>
      <c r="AW50" s="377"/>
      <c r="AX50" s="377"/>
      <c r="AY50" s="377"/>
      <c r="AZ50" s="377"/>
      <c r="BA50" s="377"/>
      <c r="BB50" s="378"/>
      <c r="BC50" s="356">
        <f>SUM(BC47:BC49)</f>
        <v>1300</v>
      </c>
      <c r="BD50" s="357"/>
      <c r="BE50" s="358"/>
      <c r="BF50" s="359" t="str">
        <f>IF(COUNTA(BF47:BF49)=0,"",SUMIF(BF47:BF49,"●",BC47:BC49)+SUM(BF47:BF49))</f>
        <v/>
      </c>
      <c r="BG50" s="357"/>
      <c r="BH50" s="358"/>
      <c r="BI50" s="705">
        <v>459092</v>
      </c>
      <c r="BJ50" s="706"/>
      <c r="BK50" s="707"/>
      <c r="BL50" s="708" t="s">
        <v>1686</v>
      </c>
      <c r="BM50" s="333"/>
      <c r="BN50" s="333"/>
      <c r="BO50" s="333"/>
      <c r="BP50" s="333"/>
      <c r="BQ50" s="333"/>
      <c r="BR50" s="333"/>
      <c r="BS50" s="333"/>
      <c r="BT50" s="333"/>
      <c r="BU50" s="333"/>
      <c r="BV50" s="334"/>
      <c r="BW50" s="709">
        <v>350</v>
      </c>
      <c r="BX50" s="710"/>
      <c r="BY50" s="711"/>
      <c r="BZ50" s="300"/>
      <c r="CA50" s="299"/>
      <c r="CB50" s="301"/>
      <c r="CC50" s="705">
        <v>459086</v>
      </c>
      <c r="CD50" s="706"/>
      <c r="CE50" s="707"/>
      <c r="CF50" s="708" t="s">
        <v>1694</v>
      </c>
      <c r="CG50" s="333"/>
      <c r="CH50" s="333"/>
      <c r="CI50" s="333"/>
      <c r="CJ50" s="333"/>
      <c r="CK50" s="333"/>
      <c r="CL50" s="333"/>
      <c r="CM50" s="333"/>
      <c r="CN50" s="333"/>
      <c r="CO50" s="333"/>
      <c r="CP50" s="334"/>
      <c r="CQ50" s="709">
        <v>290</v>
      </c>
      <c r="CR50" s="710"/>
      <c r="CS50" s="711"/>
      <c r="CT50" s="300"/>
      <c r="CU50" s="299"/>
      <c r="CV50" s="301"/>
    </row>
    <row r="51" spans="1:100" ht="14.25" customHeight="1" x14ac:dyDescent="0.2">
      <c r="A51" s="293">
        <v>454031</v>
      </c>
      <c r="B51" s="294"/>
      <c r="C51" s="295"/>
      <c r="D51" s="296" t="s">
        <v>1687</v>
      </c>
      <c r="E51" s="297"/>
      <c r="F51" s="297"/>
      <c r="G51" s="297"/>
      <c r="H51" s="297"/>
      <c r="I51" s="297"/>
      <c r="J51" s="297"/>
      <c r="K51" s="297"/>
      <c r="L51" s="297"/>
      <c r="M51" s="297"/>
      <c r="N51" s="321"/>
      <c r="O51" s="298">
        <v>100</v>
      </c>
      <c r="P51" s="299"/>
      <c r="Q51" s="301"/>
      <c r="R51" s="300"/>
      <c r="S51" s="299"/>
      <c r="T51" s="301"/>
      <c r="U51" s="293">
        <v>454106</v>
      </c>
      <c r="V51" s="294"/>
      <c r="W51" s="295"/>
      <c r="X51" s="708" t="s">
        <v>1688</v>
      </c>
      <c r="Y51" s="333"/>
      <c r="Z51" s="333"/>
      <c r="AA51" s="333"/>
      <c r="AB51" s="333"/>
      <c r="AC51" s="333"/>
      <c r="AD51" s="333"/>
      <c r="AE51" s="333"/>
      <c r="AF51" s="333"/>
      <c r="AG51" s="333"/>
      <c r="AH51" s="334"/>
      <c r="AI51" s="739">
        <v>500</v>
      </c>
      <c r="AJ51" s="740"/>
      <c r="AK51" s="741"/>
      <c r="AL51" s="300"/>
      <c r="AM51" s="299"/>
      <c r="AN51" s="301"/>
      <c r="AO51" s="705">
        <v>454097</v>
      </c>
      <c r="AP51" s="706"/>
      <c r="AQ51" s="707"/>
      <c r="AR51" s="708" t="s">
        <v>1671</v>
      </c>
      <c r="AS51" s="333"/>
      <c r="AT51" s="333"/>
      <c r="AU51" s="333"/>
      <c r="AV51" s="333"/>
      <c r="AW51" s="333"/>
      <c r="AX51" s="333"/>
      <c r="AY51" s="333"/>
      <c r="AZ51" s="333"/>
      <c r="BA51" s="333"/>
      <c r="BB51" s="334"/>
      <c r="BC51" s="726">
        <v>350</v>
      </c>
      <c r="BD51" s="727"/>
      <c r="BE51" s="728"/>
      <c r="BF51" s="300"/>
      <c r="BG51" s="299"/>
      <c r="BH51" s="301"/>
      <c r="BI51" s="705">
        <v>459091</v>
      </c>
      <c r="BJ51" s="706"/>
      <c r="BK51" s="707"/>
      <c r="BL51" s="708" t="s">
        <v>1689</v>
      </c>
      <c r="BM51" s="333"/>
      <c r="BN51" s="333"/>
      <c r="BO51" s="333"/>
      <c r="BP51" s="333"/>
      <c r="BQ51" s="333"/>
      <c r="BR51" s="333"/>
      <c r="BS51" s="333"/>
      <c r="BT51" s="333"/>
      <c r="BU51" s="333"/>
      <c r="BV51" s="334"/>
      <c r="BW51" s="709">
        <v>500</v>
      </c>
      <c r="BX51" s="710"/>
      <c r="BY51" s="711"/>
      <c r="BZ51" s="300"/>
      <c r="CA51" s="299"/>
      <c r="CB51" s="301"/>
      <c r="CC51" s="698">
        <v>459087</v>
      </c>
      <c r="CD51" s="699"/>
      <c r="CE51" s="700"/>
      <c r="CF51" s="499" t="s">
        <v>1699</v>
      </c>
      <c r="CG51" s="500"/>
      <c r="CH51" s="500"/>
      <c r="CI51" s="500"/>
      <c r="CJ51" s="500"/>
      <c r="CK51" s="500"/>
      <c r="CL51" s="500"/>
      <c r="CM51" s="500"/>
      <c r="CN51" s="500"/>
      <c r="CO51" s="500"/>
      <c r="CP51" s="701"/>
      <c r="CQ51" s="702">
        <v>100</v>
      </c>
      <c r="CR51" s="703"/>
      <c r="CS51" s="704"/>
      <c r="CT51" s="300"/>
      <c r="CU51" s="299"/>
      <c r="CV51" s="301"/>
    </row>
    <row r="52" spans="1:100" ht="14.25" customHeight="1" thickBot="1" x14ac:dyDescent="0.25">
      <c r="A52" s="293">
        <v>454032</v>
      </c>
      <c r="B52" s="294"/>
      <c r="C52" s="295"/>
      <c r="D52" s="296" t="s">
        <v>1690</v>
      </c>
      <c r="E52" s="297"/>
      <c r="F52" s="297"/>
      <c r="G52" s="297"/>
      <c r="H52" s="297"/>
      <c r="I52" s="297"/>
      <c r="J52" s="297"/>
      <c r="K52" s="297"/>
      <c r="L52" s="297"/>
      <c r="M52" s="297"/>
      <c r="N52" s="321"/>
      <c r="O52" s="298">
        <v>670</v>
      </c>
      <c r="P52" s="299"/>
      <c r="Q52" s="301"/>
      <c r="R52" s="300"/>
      <c r="S52" s="299"/>
      <c r="T52" s="301"/>
      <c r="U52" s="293">
        <v>454066</v>
      </c>
      <c r="V52" s="294"/>
      <c r="W52" s="295"/>
      <c r="X52" s="708" t="s">
        <v>1691</v>
      </c>
      <c r="Y52" s="333"/>
      <c r="Z52" s="333"/>
      <c r="AA52" s="333"/>
      <c r="AB52" s="333"/>
      <c r="AC52" s="333"/>
      <c r="AD52" s="333"/>
      <c r="AE52" s="333"/>
      <c r="AF52" s="333"/>
      <c r="AG52" s="333"/>
      <c r="AH52" s="334"/>
      <c r="AI52" s="739">
        <v>350</v>
      </c>
      <c r="AJ52" s="740"/>
      <c r="AK52" s="741"/>
      <c r="AL52" s="300"/>
      <c r="AM52" s="299"/>
      <c r="AN52" s="301"/>
      <c r="AO52" s="705">
        <v>454098</v>
      </c>
      <c r="AP52" s="706"/>
      <c r="AQ52" s="707"/>
      <c r="AR52" s="708" t="s">
        <v>1676</v>
      </c>
      <c r="AS52" s="333"/>
      <c r="AT52" s="333"/>
      <c r="AU52" s="333"/>
      <c r="AV52" s="333"/>
      <c r="AW52" s="333"/>
      <c r="AX52" s="333"/>
      <c r="AY52" s="333"/>
      <c r="AZ52" s="333"/>
      <c r="BA52" s="333"/>
      <c r="BB52" s="334"/>
      <c r="BC52" s="726">
        <v>160</v>
      </c>
      <c r="BD52" s="727"/>
      <c r="BE52" s="728"/>
      <c r="BF52" s="300"/>
      <c r="BG52" s="299"/>
      <c r="BH52" s="301"/>
      <c r="BI52" s="419" t="s">
        <v>1693</v>
      </c>
      <c r="BJ52" s="377"/>
      <c r="BK52" s="377"/>
      <c r="BL52" s="377"/>
      <c r="BM52" s="377"/>
      <c r="BN52" s="377"/>
      <c r="BO52" s="377"/>
      <c r="BP52" s="377"/>
      <c r="BQ52" s="377"/>
      <c r="BR52" s="377"/>
      <c r="BS52" s="377"/>
      <c r="BT52" s="377"/>
      <c r="BU52" s="377"/>
      <c r="BV52" s="378"/>
      <c r="BW52" s="356">
        <f>SUM(BW44:BW51)</f>
        <v>3450</v>
      </c>
      <c r="BX52" s="357"/>
      <c r="BY52" s="358"/>
      <c r="BZ52" s="359" t="str">
        <f>IF(COUNTA(BZ44:BZ51)=0,"",SUMIF(BZ44:BZ51,"●",BW44:BW51)+SUM(BZ44:BZ51))</f>
        <v/>
      </c>
      <c r="CA52" s="357"/>
      <c r="CB52" s="358"/>
      <c r="CC52" s="733" t="s">
        <v>1702</v>
      </c>
      <c r="CD52" s="734"/>
      <c r="CE52" s="734"/>
      <c r="CF52" s="734"/>
      <c r="CG52" s="734"/>
      <c r="CH52" s="734"/>
      <c r="CI52" s="734"/>
      <c r="CJ52" s="734"/>
      <c r="CK52" s="734"/>
      <c r="CL52" s="734"/>
      <c r="CM52" s="734"/>
      <c r="CN52" s="734"/>
      <c r="CO52" s="734"/>
      <c r="CP52" s="735"/>
      <c r="CQ52" s="736">
        <f>SUM(CQ47:CQ51)</f>
        <v>825</v>
      </c>
      <c r="CR52" s="737"/>
      <c r="CS52" s="738"/>
      <c r="CT52" s="571" t="str">
        <f>IF(COUNTA(CT47:CT51)=0,"",SUMIF(CT47:CT51,"●",CQ47:CQ51)+SUM(CT47:CT51))</f>
        <v/>
      </c>
      <c r="CU52" s="572"/>
      <c r="CV52" s="573"/>
    </row>
    <row r="53" spans="1:100" ht="14.25" customHeight="1" x14ac:dyDescent="0.2">
      <c r="A53" s="293">
        <v>454033</v>
      </c>
      <c r="B53" s="294"/>
      <c r="C53" s="295"/>
      <c r="D53" s="296" t="s">
        <v>1695</v>
      </c>
      <c r="E53" s="297"/>
      <c r="F53" s="297"/>
      <c r="G53" s="297"/>
      <c r="H53" s="297"/>
      <c r="I53" s="297"/>
      <c r="J53" s="297"/>
      <c r="K53" s="297"/>
      <c r="L53" s="297"/>
      <c r="M53" s="297"/>
      <c r="N53" s="321"/>
      <c r="O53" s="298">
        <v>130</v>
      </c>
      <c r="P53" s="299"/>
      <c r="Q53" s="301"/>
      <c r="R53" s="300"/>
      <c r="S53" s="299"/>
      <c r="T53" s="301"/>
      <c r="U53" s="419" t="s">
        <v>1696</v>
      </c>
      <c r="V53" s="377"/>
      <c r="W53" s="377"/>
      <c r="X53" s="377"/>
      <c r="Y53" s="377"/>
      <c r="Z53" s="377"/>
      <c r="AA53" s="377"/>
      <c r="AB53" s="377"/>
      <c r="AC53" s="377"/>
      <c r="AD53" s="377"/>
      <c r="AE53" s="377"/>
      <c r="AF53" s="377"/>
      <c r="AG53" s="377"/>
      <c r="AH53" s="378"/>
      <c r="AI53" s="356">
        <f>SUM(AI44:AI52)</f>
        <v>3940</v>
      </c>
      <c r="AJ53" s="357"/>
      <c r="AK53" s="358"/>
      <c r="AL53" s="394" t="str">
        <f>IF(COUNTA(AL44:AL52)=0,"",SUMIF(AL44:AL52,"●",AI44:AI52)+SUM(AL44:AL52))</f>
        <v/>
      </c>
      <c r="AM53" s="392"/>
      <c r="AN53" s="393"/>
      <c r="AO53" s="705">
        <v>454099</v>
      </c>
      <c r="AP53" s="706"/>
      <c r="AQ53" s="707"/>
      <c r="AR53" s="708" t="s">
        <v>1681</v>
      </c>
      <c r="AS53" s="333"/>
      <c r="AT53" s="333"/>
      <c r="AU53" s="333"/>
      <c r="AV53" s="333"/>
      <c r="AW53" s="333"/>
      <c r="AX53" s="333"/>
      <c r="AY53" s="333"/>
      <c r="AZ53" s="333"/>
      <c r="BA53" s="333"/>
      <c r="BB53" s="334"/>
      <c r="BC53" s="726">
        <v>200</v>
      </c>
      <c r="BD53" s="727"/>
      <c r="BE53" s="728"/>
      <c r="BF53" s="300"/>
      <c r="BG53" s="299"/>
      <c r="BH53" s="301"/>
      <c r="BI53" s="705">
        <v>459031</v>
      </c>
      <c r="BJ53" s="706"/>
      <c r="BK53" s="707"/>
      <c r="BL53" s="708" t="s">
        <v>1698</v>
      </c>
      <c r="BM53" s="333"/>
      <c r="BN53" s="333"/>
      <c r="BO53" s="333"/>
      <c r="BP53" s="333"/>
      <c r="BQ53" s="333"/>
      <c r="BR53" s="333"/>
      <c r="BS53" s="333"/>
      <c r="BT53" s="333"/>
      <c r="BU53" s="333"/>
      <c r="BV53" s="334"/>
      <c r="BW53" s="709">
        <v>300</v>
      </c>
      <c r="BX53" s="710"/>
      <c r="BY53" s="711"/>
      <c r="BZ53" s="300"/>
      <c r="CA53" s="299"/>
      <c r="CB53" s="301"/>
      <c r="CC53" s="569" t="s">
        <v>392</v>
      </c>
      <c r="CD53" s="569"/>
      <c r="CE53" s="569"/>
      <c r="CF53" s="569"/>
      <c r="CG53" s="569"/>
      <c r="CH53" s="569"/>
      <c r="CI53" s="569"/>
      <c r="CJ53" s="366">
        <f>BW22+BW30+BW43+BW52+BW60+BW73+CQ24+CQ30+CQ39+CQ52+CQ46</f>
        <v>30073</v>
      </c>
      <c r="CK53" s="404"/>
      <c r="CL53" s="404"/>
      <c r="CM53" s="404"/>
      <c r="CN53" s="404"/>
      <c r="CO53" s="404"/>
      <c r="CP53" s="405"/>
      <c r="CQ53" s="369"/>
      <c r="CR53" s="370"/>
      <c r="CS53" s="370"/>
      <c r="CT53" s="370"/>
      <c r="CU53" s="370"/>
      <c r="CV53" s="371"/>
    </row>
    <row r="54" spans="1:100" ht="14.25" customHeight="1" x14ac:dyDescent="0.2">
      <c r="A54" s="293">
        <v>454108</v>
      </c>
      <c r="B54" s="294"/>
      <c r="C54" s="295"/>
      <c r="D54" s="296" t="s">
        <v>1700</v>
      </c>
      <c r="E54" s="297"/>
      <c r="F54" s="297"/>
      <c r="G54" s="297"/>
      <c r="H54" s="297"/>
      <c r="I54" s="297"/>
      <c r="J54" s="297"/>
      <c r="K54" s="297"/>
      <c r="L54" s="297"/>
      <c r="M54" s="297"/>
      <c r="N54" s="321"/>
      <c r="O54" s="298">
        <v>480</v>
      </c>
      <c r="P54" s="299"/>
      <c r="Q54" s="301"/>
      <c r="R54" s="300"/>
      <c r="S54" s="299"/>
      <c r="T54" s="301"/>
      <c r="U54" s="293">
        <v>454067</v>
      </c>
      <c r="V54" s="294"/>
      <c r="W54" s="295"/>
      <c r="X54" s="708" t="s">
        <v>61</v>
      </c>
      <c r="Y54" s="333"/>
      <c r="Z54" s="333"/>
      <c r="AA54" s="333"/>
      <c r="AB54" s="333"/>
      <c r="AC54" s="333"/>
      <c r="AD54" s="333"/>
      <c r="AE54" s="333"/>
      <c r="AF54" s="333"/>
      <c r="AG54" s="333"/>
      <c r="AH54" s="334"/>
      <c r="AI54" s="730">
        <v>410</v>
      </c>
      <c r="AJ54" s="731"/>
      <c r="AK54" s="732"/>
      <c r="AL54" s="300"/>
      <c r="AM54" s="299"/>
      <c r="AN54" s="301"/>
      <c r="AO54" s="705">
        <v>454100</v>
      </c>
      <c r="AP54" s="706"/>
      <c r="AQ54" s="707"/>
      <c r="AR54" s="708" t="s">
        <v>1685</v>
      </c>
      <c r="AS54" s="333"/>
      <c r="AT54" s="333"/>
      <c r="AU54" s="333"/>
      <c r="AV54" s="333"/>
      <c r="AW54" s="333"/>
      <c r="AX54" s="333"/>
      <c r="AY54" s="333"/>
      <c r="AZ54" s="333"/>
      <c r="BA54" s="333"/>
      <c r="BB54" s="334"/>
      <c r="BC54" s="726">
        <v>170</v>
      </c>
      <c r="BD54" s="727"/>
      <c r="BE54" s="728"/>
      <c r="BF54" s="300"/>
      <c r="BG54" s="299"/>
      <c r="BH54" s="301"/>
      <c r="BI54" s="705">
        <v>459033</v>
      </c>
      <c r="BJ54" s="706"/>
      <c r="BK54" s="707"/>
      <c r="BL54" s="708" t="s">
        <v>1701</v>
      </c>
      <c r="BM54" s="333"/>
      <c r="BN54" s="333"/>
      <c r="BO54" s="333"/>
      <c r="BP54" s="333"/>
      <c r="BQ54" s="333"/>
      <c r="BR54" s="333"/>
      <c r="BS54" s="333"/>
      <c r="BT54" s="333"/>
      <c r="BU54" s="333"/>
      <c r="BV54" s="334"/>
      <c r="BW54" s="709">
        <v>550</v>
      </c>
      <c r="BX54" s="710"/>
      <c r="BY54" s="711"/>
      <c r="BZ54" s="300"/>
      <c r="CA54" s="299"/>
      <c r="CB54" s="301"/>
      <c r="CC54" s="569"/>
      <c r="CD54" s="569"/>
      <c r="CE54" s="569"/>
      <c r="CF54" s="569"/>
      <c r="CG54" s="569"/>
      <c r="CH54" s="569"/>
      <c r="CI54" s="569"/>
      <c r="CJ54" s="406"/>
      <c r="CK54" s="407"/>
      <c r="CL54" s="407"/>
      <c r="CM54" s="407"/>
      <c r="CN54" s="407"/>
      <c r="CO54" s="407"/>
      <c r="CP54" s="408"/>
      <c r="CQ54" s="369"/>
      <c r="CR54" s="370"/>
      <c r="CS54" s="370"/>
      <c r="CT54" s="370"/>
      <c r="CU54" s="370"/>
      <c r="CV54" s="371"/>
    </row>
    <row r="55" spans="1:100" ht="14.25" customHeight="1" thickBot="1" x14ac:dyDescent="0.25">
      <c r="A55" s="293">
        <v>454034</v>
      </c>
      <c r="B55" s="294"/>
      <c r="C55" s="295"/>
      <c r="D55" s="296" t="s">
        <v>1703</v>
      </c>
      <c r="E55" s="297"/>
      <c r="F55" s="297"/>
      <c r="G55" s="297"/>
      <c r="H55" s="297"/>
      <c r="I55" s="297"/>
      <c r="J55" s="297"/>
      <c r="K55" s="297"/>
      <c r="L55" s="297"/>
      <c r="M55" s="297"/>
      <c r="N55" s="321"/>
      <c r="O55" s="298">
        <v>600</v>
      </c>
      <c r="P55" s="299"/>
      <c r="Q55" s="301"/>
      <c r="R55" s="300"/>
      <c r="S55" s="299"/>
      <c r="T55" s="301"/>
      <c r="U55" s="420">
        <v>454068</v>
      </c>
      <c r="V55" s="294"/>
      <c r="W55" s="295"/>
      <c r="X55" s="708" t="s">
        <v>1704</v>
      </c>
      <c r="Y55" s="333"/>
      <c r="Z55" s="333"/>
      <c r="AA55" s="333"/>
      <c r="AB55" s="333"/>
      <c r="AC55" s="333"/>
      <c r="AD55" s="333"/>
      <c r="AE55" s="333"/>
      <c r="AF55" s="333"/>
      <c r="AG55" s="333"/>
      <c r="AH55" s="334"/>
      <c r="AI55" s="726">
        <v>190</v>
      </c>
      <c r="AJ55" s="727"/>
      <c r="AK55" s="728"/>
      <c r="AL55" s="300"/>
      <c r="AM55" s="299"/>
      <c r="AN55" s="301"/>
      <c r="AO55" s="705">
        <v>454101</v>
      </c>
      <c r="AP55" s="706"/>
      <c r="AQ55" s="707"/>
      <c r="AR55" s="708" t="s">
        <v>62</v>
      </c>
      <c r="AS55" s="333"/>
      <c r="AT55" s="333"/>
      <c r="AU55" s="333"/>
      <c r="AV55" s="333"/>
      <c r="AW55" s="333"/>
      <c r="AX55" s="333"/>
      <c r="AY55" s="333"/>
      <c r="AZ55" s="333"/>
      <c r="BA55" s="333"/>
      <c r="BB55" s="334"/>
      <c r="BC55" s="726">
        <v>350</v>
      </c>
      <c r="BD55" s="727"/>
      <c r="BE55" s="728"/>
      <c r="BF55" s="300"/>
      <c r="BG55" s="299"/>
      <c r="BH55" s="301"/>
      <c r="BI55" s="705">
        <v>459034</v>
      </c>
      <c r="BJ55" s="706"/>
      <c r="BK55" s="707"/>
      <c r="BL55" s="708" t="s">
        <v>1705</v>
      </c>
      <c r="BM55" s="333"/>
      <c r="BN55" s="333"/>
      <c r="BO55" s="333"/>
      <c r="BP55" s="333"/>
      <c r="BQ55" s="333"/>
      <c r="BR55" s="333"/>
      <c r="BS55" s="333"/>
      <c r="BT55" s="333"/>
      <c r="BU55" s="333"/>
      <c r="BV55" s="334"/>
      <c r="BW55" s="709">
        <v>510</v>
      </c>
      <c r="BX55" s="710"/>
      <c r="BY55" s="711"/>
      <c r="BZ55" s="300"/>
      <c r="CA55" s="299"/>
      <c r="CB55" s="301"/>
      <c r="CC55" s="570"/>
      <c r="CD55" s="570"/>
      <c r="CE55" s="570"/>
      <c r="CF55" s="570"/>
      <c r="CG55" s="570"/>
      <c r="CH55" s="570"/>
      <c r="CI55" s="570"/>
      <c r="CJ55" s="409"/>
      <c r="CK55" s="410"/>
      <c r="CL55" s="410"/>
      <c r="CM55" s="410"/>
      <c r="CN55" s="410"/>
      <c r="CO55" s="410"/>
      <c r="CP55" s="411"/>
      <c r="CQ55" s="372"/>
      <c r="CR55" s="373"/>
      <c r="CS55" s="373"/>
      <c r="CT55" s="373"/>
      <c r="CU55" s="373"/>
      <c r="CV55" s="374"/>
    </row>
    <row r="56" spans="1:100" ht="14.25" customHeight="1" x14ac:dyDescent="0.2">
      <c r="A56" s="293">
        <v>454035</v>
      </c>
      <c r="B56" s="294"/>
      <c r="C56" s="295"/>
      <c r="D56" s="296" t="s">
        <v>1706</v>
      </c>
      <c r="E56" s="297"/>
      <c r="F56" s="297"/>
      <c r="G56" s="297"/>
      <c r="H56" s="297"/>
      <c r="I56" s="297"/>
      <c r="J56" s="297"/>
      <c r="K56" s="297"/>
      <c r="L56" s="297"/>
      <c r="M56" s="297"/>
      <c r="N56" s="321"/>
      <c r="O56" s="298">
        <v>600</v>
      </c>
      <c r="P56" s="299"/>
      <c r="Q56" s="301"/>
      <c r="R56" s="300"/>
      <c r="S56" s="299"/>
      <c r="T56" s="301"/>
      <c r="U56" s="420">
        <v>454070</v>
      </c>
      <c r="V56" s="294"/>
      <c r="W56" s="295"/>
      <c r="X56" s="708" t="s">
        <v>1707</v>
      </c>
      <c r="Y56" s="333"/>
      <c r="Z56" s="333"/>
      <c r="AA56" s="333"/>
      <c r="AB56" s="333"/>
      <c r="AC56" s="333"/>
      <c r="AD56" s="333"/>
      <c r="AE56" s="333"/>
      <c r="AF56" s="333"/>
      <c r="AG56" s="333"/>
      <c r="AH56" s="334"/>
      <c r="AI56" s="726">
        <v>290</v>
      </c>
      <c r="AJ56" s="727"/>
      <c r="AK56" s="728"/>
      <c r="AL56" s="300"/>
      <c r="AM56" s="299"/>
      <c r="AN56" s="301"/>
      <c r="AO56" s="705">
        <v>454102</v>
      </c>
      <c r="AP56" s="706"/>
      <c r="AQ56" s="707"/>
      <c r="AR56" s="708" t="s">
        <v>1692</v>
      </c>
      <c r="AS56" s="333"/>
      <c r="AT56" s="333"/>
      <c r="AU56" s="333"/>
      <c r="AV56" s="333"/>
      <c r="AW56" s="333"/>
      <c r="AX56" s="333"/>
      <c r="AY56" s="333"/>
      <c r="AZ56" s="333"/>
      <c r="BA56" s="333"/>
      <c r="BB56" s="334"/>
      <c r="BC56" s="726">
        <v>300</v>
      </c>
      <c r="BD56" s="727"/>
      <c r="BE56" s="728"/>
      <c r="BF56" s="300"/>
      <c r="BG56" s="299"/>
      <c r="BH56" s="301"/>
      <c r="BI56" s="705">
        <v>459035</v>
      </c>
      <c r="BJ56" s="706"/>
      <c r="BK56" s="707"/>
      <c r="BL56" s="708" t="s">
        <v>1708</v>
      </c>
      <c r="BM56" s="333"/>
      <c r="BN56" s="333"/>
      <c r="BO56" s="333"/>
      <c r="BP56" s="333"/>
      <c r="BQ56" s="333"/>
      <c r="BR56" s="333"/>
      <c r="BS56" s="333"/>
      <c r="BT56" s="333"/>
      <c r="BU56" s="333"/>
      <c r="BV56" s="334"/>
      <c r="BW56" s="709">
        <v>300</v>
      </c>
      <c r="BX56" s="710"/>
      <c r="BY56" s="711"/>
      <c r="BZ56" s="300"/>
      <c r="CA56" s="299"/>
      <c r="CB56" s="301"/>
      <c r="CC56" s="98"/>
      <c r="CD56" s="98"/>
      <c r="CE56" s="98"/>
      <c r="CF56" s="98"/>
      <c r="CG56" s="98"/>
      <c r="CH56" s="98"/>
      <c r="CI56" s="98"/>
      <c r="CJ56" s="98"/>
      <c r="CK56" s="98"/>
      <c r="CL56" s="98"/>
      <c r="CM56" s="98"/>
      <c r="CN56" s="98"/>
      <c r="CO56" s="98"/>
      <c r="CP56" s="98"/>
      <c r="CQ56" s="98"/>
      <c r="CR56" s="98"/>
      <c r="CS56" s="98"/>
      <c r="CT56" s="98"/>
      <c r="CU56" s="98"/>
      <c r="CV56" s="98"/>
    </row>
    <row r="57" spans="1:100" ht="14.25" customHeight="1" thickBot="1" x14ac:dyDescent="0.25">
      <c r="A57" s="293">
        <v>454112</v>
      </c>
      <c r="B57" s="294"/>
      <c r="C57" s="295"/>
      <c r="D57" s="296" t="s">
        <v>1709</v>
      </c>
      <c r="E57" s="297"/>
      <c r="F57" s="297"/>
      <c r="G57" s="297"/>
      <c r="H57" s="297"/>
      <c r="I57" s="297"/>
      <c r="J57" s="297"/>
      <c r="K57" s="297"/>
      <c r="L57" s="297"/>
      <c r="M57" s="297"/>
      <c r="N57" s="321"/>
      <c r="O57" s="298">
        <v>400</v>
      </c>
      <c r="P57" s="299"/>
      <c r="Q57" s="301"/>
      <c r="R57" s="300"/>
      <c r="S57" s="299"/>
      <c r="T57" s="301"/>
      <c r="U57" s="420">
        <v>454071</v>
      </c>
      <c r="V57" s="294"/>
      <c r="W57" s="295"/>
      <c r="X57" s="708" t="s">
        <v>1710</v>
      </c>
      <c r="Y57" s="333"/>
      <c r="Z57" s="333"/>
      <c r="AA57" s="333"/>
      <c r="AB57" s="333"/>
      <c r="AC57" s="333"/>
      <c r="AD57" s="333"/>
      <c r="AE57" s="333"/>
      <c r="AF57" s="333"/>
      <c r="AG57" s="333"/>
      <c r="AH57" s="334"/>
      <c r="AI57" s="726">
        <v>200</v>
      </c>
      <c r="AJ57" s="727"/>
      <c r="AK57" s="728"/>
      <c r="AL57" s="300"/>
      <c r="AM57" s="299"/>
      <c r="AN57" s="301"/>
      <c r="AO57" s="729" t="s">
        <v>1697</v>
      </c>
      <c r="AP57" s="389"/>
      <c r="AQ57" s="389"/>
      <c r="AR57" s="389"/>
      <c r="AS57" s="389"/>
      <c r="AT57" s="389"/>
      <c r="AU57" s="389"/>
      <c r="AV57" s="389"/>
      <c r="AW57" s="389"/>
      <c r="AX57" s="389"/>
      <c r="AY57" s="389"/>
      <c r="AZ57" s="389"/>
      <c r="BA57" s="389"/>
      <c r="BB57" s="390"/>
      <c r="BC57" s="391">
        <f>SUM(BC51:BC56)</f>
        <v>1530</v>
      </c>
      <c r="BD57" s="392"/>
      <c r="BE57" s="393"/>
      <c r="BF57" s="394" t="str">
        <f>IF(COUNTA(BF51:BF56)=0,"",SUMIF(BF51:BF56,"●",BC51:BC56)+SUM(BF51:BF56))</f>
        <v/>
      </c>
      <c r="BG57" s="392"/>
      <c r="BH57" s="393"/>
      <c r="BI57" s="705">
        <v>459036</v>
      </c>
      <c r="BJ57" s="706"/>
      <c r="BK57" s="707"/>
      <c r="BL57" s="708" t="s">
        <v>1711</v>
      </c>
      <c r="BM57" s="333"/>
      <c r="BN57" s="333"/>
      <c r="BO57" s="333"/>
      <c r="BP57" s="333"/>
      <c r="BQ57" s="333"/>
      <c r="BR57" s="333"/>
      <c r="BS57" s="333"/>
      <c r="BT57" s="333"/>
      <c r="BU57" s="333"/>
      <c r="BV57" s="334"/>
      <c r="BW57" s="709">
        <v>600</v>
      </c>
      <c r="BX57" s="710"/>
      <c r="BY57" s="711"/>
      <c r="BZ57" s="300"/>
      <c r="CA57" s="299"/>
      <c r="CB57" s="301"/>
      <c r="CC57" s="98"/>
      <c r="CD57" s="98"/>
      <c r="CE57" s="98"/>
      <c r="CF57" s="98"/>
      <c r="CG57" s="98"/>
      <c r="CH57" s="98"/>
      <c r="CI57" s="98"/>
      <c r="CJ57" s="98"/>
      <c r="CK57" s="98"/>
      <c r="CL57" s="98"/>
      <c r="CM57" s="98"/>
      <c r="CN57" s="98"/>
      <c r="CO57" s="98"/>
      <c r="CP57" s="98"/>
      <c r="CQ57" s="98"/>
      <c r="CR57" s="98"/>
      <c r="CS57" s="98"/>
      <c r="CT57" s="98"/>
      <c r="CU57" s="98"/>
      <c r="CV57" s="98"/>
    </row>
    <row r="58" spans="1:100" ht="14.25" customHeight="1" thickBot="1" x14ac:dyDescent="0.25">
      <c r="A58" s="293">
        <v>454037</v>
      </c>
      <c r="B58" s="294"/>
      <c r="C58" s="295"/>
      <c r="D58" s="296" t="s">
        <v>1712</v>
      </c>
      <c r="E58" s="297"/>
      <c r="F58" s="297"/>
      <c r="G58" s="297"/>
      <c r="H58" s="297"/>
      <c r="I58" s="297"/>
      <c r="J58" s="297"/>
      <c r="K58" s="297"/>
      <c r="L58" s="297"/>
      <c r="M58" s="297"/>
      <c r="N58" s="321"/>
      <c r="O58" s="298">
        <v>150</v>
      </c>
      <c r="P58" s="299"/>
      <c r="Q58" s="301"/>
      <c r="R58" s="300"/>
      <c r="S58" s="299"/>
      <c r="T58" s="301"/>
      <c r="U58" s="319" t="s">
        <v>1713</v>
      </c>
      <c r="V58" s="279"/>
      <c r="W58" s="279"/>
      <c r="X58" s="279"/>
      <c r="Y58" s="279"/>
      <c r="Z58" s="279"/>
      <c r="AA58" s="279"/>
      <c r="AB58" s="279"/>
      <c r="AC58" s="279"/>
      <c r="AD58" s="279"/>
      <c r="AE58" s="279"/>
      <c r="AF58" s="279"/>
      <c r="AG58" s="279"/>
      <c r="AH58" s="320"/>
      <c r="AI58" s="280">
        <f>SUM(AI54:AI57)</f>
        <v>1090</v>
      </c>
      <c r="AJ58" s="281"/>
      <c r="AK58" s="282"/>
      <c r="AL58" s="571" t="str">
        <f>IF(COUNTA(AL54:AL57)=0,"",SUMIF(AL54:AL57,"●",AI54:AI57)+SUM(AL54:AL57))</f>
        <v/>
      </c>
      <c r="AM58" s="572"/>
      <c r="AN58" s="573"/>
      <c r="AO58" s="647" t="s">
        <v>67</v>
      </c>
      <c r="AP58" s="574"/>
      <c r="AQ58" s="574"/>
      <c r="AR58" s="574"/>
      <c r="AS58" s="574"/>
      <c r="AT58" s="574"/>
      <c r="AU58" s="574"/>
      <c r="AV58" s="366">
        <f>O19+O27+O36+O44+O49+O60+AI23+AI33+AI43+AI53+AI58+BC27+BC37+BC46+BC50+BC57</f>
        <v>48842</v>
      </c>
      <c r="AW58" s="404"/>
      <c r="AX58" s="404"/>
      <c r="AY58" s="404"/>
      <c r="AZ58" s="404"/>
      <c r="BA58" s="404"/>
      <c r="BB58" s="405"/>
      <c r="BC58" s="375"/>
      <c r="BD58" s="367"/>
      <c r="BE58" s="367"/>
      <c r="BF58" s="367"/>
      <c r="BG58" s="367"/>
      <c r="BH58" s="398"/>
      <c r="BI58" s="705">
        <v>459037</v>
      </c>
      <c r="BJ58" s="706"/>
      <c r="BK58" s="707"/>
      <c r="BL58" s="708" t="s">
        <v>1714</v>
      </c>
      <c r="BM58" s="333"/>
      <c r="BN58" s="333"/>
      <c r="BO58" s="333"/>
      <c r="BP58" s="333"/>
      <c r="BQ58" s="333"/>
      <c r="BR58" s="333"/>
      <c r="BS58" s="333"/>
      <c r="BT58" s="333"/>
      <c r="BU58" s="333"/>
      <c r="BV58" s="334"/>
      <c r="BW58" s="709">
        <v>320</v>
      </c>
      <c r="BX58" s="710"/>
      <c r="BY58" s="711"/>
      <c r="BZ58" s="300"/>
      <c r="CA58" s="299"/>
      <c r="CB58" s="301"/>
      <c r="CC58" s="98"/>
      <c r="CD58" s="98"/>
      <c r="CE58" s="98"/>
      <c r="CF58" s="98"/>
      <c r="CG58" s="98"/>
      <c r="CH58" s="98"/>
      <c r="CI58" s="98"/>
      <c r="CJ58" s="98"/>
      <c r="CK58" s="98"/>
      <c r="CL58" s="98"/>
      <c r="CM58" s="98"/>
      <c r="CN58" s="98"/>
      <c r="CO58" s="98"/>
      <c r="CP58" s="98"/>
      <c r="CQ58" s="98"/>
      <c r="CR58" s="98"/>
      <c r="CS58" s="98"/>
      <c r="CT58" s="98"/>
      <c r="CU58" s="98"/>
      <c r="CV58" s="98"/>
    </row>
    <row r="59" spans="1:100" ht="14.25" customHeight="1" x14ac:dyDescent="0.2">
      <c r="A59" s="293">
        <v>454038</v>
      </c>
      <c r="B59" s="294"/>
      <c r="C59" s="295"/>
      <c r="D59" s="296" t="s">
        <v>1715</v>
      </c>
      <c r="E59" s="297"/>
      <c r="F59" s="297"/>
      <c r="G59" s="297"/>
      <c r="H59" s="297"/>
      <c r="I59" s="297"/>
      <c r="J59" s="297"/>
      <c r="K59" s="297"/>
      <c r="L59" s="297"/>
      <c r="M59" s="297"/>
      <c r="N59" s="321"/>
      <c r="O59" s="298">
        <v>310</v>
      </c>
      <c r="P59" s="299"/>
      <c r="Q59" s="301"/>
      <c r="R59" s="300"/>
      <c r="S59" s="299"/>
      <c r="T59" s="301"/>
      <c r="AO59" s="648"/>
      <c r="AP59" s="569"/>
      <c r="AQ59" s="569"/>
      <c r="AR59" s="569"/>
      <c r="AS59" s="569"/>
      <c r="AT59" s="569"/>
      <c r="AU59" s="569"/>
      <c r="AV59" s="406"/>
      <c r="AW59" s="407"/>
      <c r="AX59" s="407"/>
      <c r="AY59" s="407"/>
      <c r="AZ59" s="407"/>
      <c r="BA59" s="407"/>
      <c r="BB59" s="408"/>
      <c r="BC59" s="369"/>
      <c r="BD59" s="370"/>
      <c r="BE59" s="370"/>
      <c r="BF59" s="370"/>
      <c r="BG59" s="370"/>
      <c r="BH59" s="399"/>
      <c r="BI59" s="705">
        <v>459038</v>
      </c>
      <c r="BJ59" s="706"/>
      <c r="BK59" s="707"/>
      <c r="BL59" s="708" t="s">
        <v>1716</v>
      </c>
      <c r="BM59" s="333"/>
      <c r="BN59" s="333"/>
      <c r="BO59" s="333"/>
      <c r="BP59" s="333"/>
      <c r="BQ59" s="333"/>
      <c r="BR59" s="333"/>
      <c r="BS59" s="333"/>
      <c r="BT59" s="333"/>
      <c r="BU59" s="333"/>
      <c r="BV59" s="334"/>
      <c r="BW59" s="709">
        <v>130</v>
      </c>
      <c r="BX59" s="710"/>
      <c r="BY59" s="711"/>
      <c r="BZ59" s="300"/>
      <c r="CA59" s="299"/>
      <c r="CB59" s="301"/>
      <c r="CC59" s="98"/>
      <c r="CD59" s="98"/>
      <c r="CE59" s="98"/>
      <c r="CF59" s="98"/>
      <c r="CG59" s="98"/>
      <c r="CM59" s="596" t="s">
        <v>450</v>
      </c>
      <c r="CN59" s="597"/>
      <c r="CO59" s="597"/>
      <c r="CP59" s="597"/>
      <c r="CQ59" s="597"/>
      <c r="CR59" s="597"/>
      <c r="CS59" s="597"/>
      <c r="CT59" s="598"/>
    </row>
    <row r="60" spans="1:100" ht="14.25" customHeight="1" thickBot="1" x14ac:dyDescent="0.25">
      <c r="A60" s="278" t="s">
        <v>1717</v>
      </c>
      <c r="B60" s="279"/>
      <c r="C60" s="279"/>
      <c r="D60" s="279"/>
      <c r="E60" s="279"/>
      <c r="F60" s="279"/>
      <c r="G60" s="279"/>
      <c r="H60" s="279"/>
      <c r="I60" s="279"/>
      <c r="J60" s="279"/>
      <c r="K60" s="279"/>
      <c r="L60" s="279"/>
      <c r="M60" s="279"/>
      <c r="N60" s="320"/>
      <c r="O60" s="280">
        <f>SUM(O50:O59)</f>
        <v>3940</v>
      </c>
      <c r="P60" s="281"/>
      <c r="Q60" s="282"/>
      <c r="R60" s="571" t="str">
        <f>IF(COUNTA(R50:R59)=0,"",SUMIF(R50:R59,"●",O50:O59)+SUM(R50:R59))</f>
        <v/>
      </c>
      <c r="S60" s="572"/>
      <c r="T60" s="573"/>
      <c r="AO60" s="649"/>
      <c r="AP60" s="570"/>
      <c r="AQ60" s="570"/>
      <c r="AR60" s="570"/>
      <c r="AS60" s="570"/>
      <c r="AT60" s="570"/>
      <c r="AU60" s="570"/>
      <c r="AV60" s="409"/>
      <c r="AW60" s="410"/>
      <c r="AX60" s="410"/>
      <c r="AY60" s="410"/>
      <c r="AZ60" s="410"/>
      <c r="BA60" s="410"/>
      <c r="BB60" s="411"/>
      <c r="BC60" s="372"/>
      <c r="BD60" s="373"/>
      <c r="BE60" s="373"/>
      <c r="BF60" s="373"/>
      <c r="BG60" s="373"/>
      <c r="BH60" s="400"/>
      <c r="BI60" s="419" t="s">
        <v>1718</v>
      </c>
      <c r="BJ60" s="377"/>
      <c r="BK60" s="377"/>
      <c r="BL60" s="377"/>
      <c r="BM60" s="377"/>
      <c r="BN60" s="377"/>
      <c r="BO60" s="377"/>
      <c r="BP60" s="377"/>
      <c r="BQ60" s="377"/>
      <c r="BR60" s="377"/>
      <c r="BS60" s="377"/>
      <c r="BT60" s="377"/>
      <c r="BU60" s="377"/>
      <c r="BV60" s="378"/>
      <c r="BW60" s="356">
        <f>SUM(BW53:BW59)</f>
        <v>2710</v>
      </c>
      <c r="BX60" s="357"/>
      <c r="BY60" s="358"/>
      <c r="BZ60" s="359" t="str">
        <f>IF(COUNTA(BZ53:BZ59)=0,"",SUMIF(BZ53:BZ59,"●",BW53:BW59)+SUM(BZ53:BZ59))</f>
        <v/>
      </c>
      <c r="CA60" s="357"/>
      <c r="CB60" s="358"/>
      <c r="CC60" s="98"/>
      <c r="CD60" s="98"/>
      <c r="CE60" s="98"/>
      <c r="CF60" s="98"/>
      <c r="CG60" s="98"/>
      <c r="CM60" s="589" t="s">
        <v>453</v>
      </c>
      <c r="CN60" s="590"/>
      <c r="CO60" s="590"/>
      <c r="CP60" s="591"/>
      <c r="CQ60" s="326" t="s">
        <v>923</v>
      </c>
      <c r="CR60" s="326"/>
      <c r="CS60" s="326"/>
      <c r="CT60" s="326"/>
    </row>
    <row r="61" spans="1:100" ht="14.25" customHeight="1" thickTop="1" x14ac:dyDescent="0.2">
      <c r="A61" s="112"/>
      <c r="B61" s="112"/>
      <c r="C61" s="112"/>
      <c r="D61" s="112"/>
      <c r="E61" s="112"/>
      <c r="F61" s="112"/>
      <c r="G61" s="112"/>
      <c r="H61" s="112"/>
      <c r="I61" s="112"/>
      <c r="J61" s="112"/>
      <c r="K61" s="112"/>
      <c r="L61" s="112"/>
      <c r="M61" s="112"/>
      <c r="N61" s="112"/>
      <c r="O61" s="112"/>
      <c r="P61" s="112"/>
      <c r="Q61" s="112"/>
      <c r="R61" s="100"/>
      <c r="S61" s="100"/>
      <c r="T61" s="100"/>
      <c r="AO61" s="112"/>
      <c r="AP61" s="112"/>
      <c r="AQ61" s="112"/>
      <c r="AR61" s="112"/>
      <c r="AS61" s="112"/>
      <c r="AT61" s="112"/>
      <c r="AU61" s="112"/>
      <c r="AV61" s="98"/>
      <c r="AW61" s="98"/>
      <c r="AX61" s="98"/>
      <c r="AY61" s="98"/>
      <c r="AZ61" s="98"/>
      <c r="BA61" s="98"/>
      <c r="BB61" s="98"/>
      <c r="BC61" s="98"/>
      <c r="BD61" s="98"/>
      <c r="BE61" s="98"/>
      <c r="BF61" s="98"/>
      <c r="BG61" s="98"/>
      <c r="BH61" s="98"/>
      <c r="BI61" s="698">
        <v>459039</v>
      </c>
      <c r="BJ61" s="699"/>
      <c r="BK61" s="700"/>
      <c r="BL61" s="499" t="s">
        <v>1719</v>
      </c>
      <c r="BM61" s="500"/>
      <c r="BN61" s="500"/>
      <c r="BO61" s="500"/>
      <c r="BP61" s="500"/>
      <c r="BQ61" s="500"/>
      <c r="BR61" s="500"/>
      <c r="BS61" s="500"/>
      <c r="BT61" s="500"/>
      <c r="BU61" s="500"/>
      <c r="BV61" s="701"/>
      <c r="BW61" s="702">
        <v>170</v>
      </c>
      <c r="BX61" s="703"/>
      <c r="BY61" s="704"/>
      <c r="BZ61" s="417"/>
      <c r="CA61" s="416"/>
      <c r="CB61" s="418"/>
      <c r="CC61" s="98"/>
      <c r="CD61" s="98"/>
      <c r="CE61" s="98"/>
      <c r="CF61" s="98"/>
      <c r="CG61" s="98"/>
      <c r="CM61" s="589" t="s">
        <v>457</v>
      </c>
      <c r="CN61" s="590"/>
      <c r="CO61" s="590"/>
      <c r="CP61" s="591"/>
      <c r="CQ61" s="326">
        <v>2.6</v>
      </c>
      <c r="CR61" s="326"/>
      <c r="CS61" s="326"/>
      <c r="CT61" s="326"/>
    </row>
    <row r="62" spans="1:100" ht="14.25" customHeight="1" x14ac:dyDescent="0.2">
      <c r="A62" s="98" t="s">
        <v>475</v>
      </c>
      <c r="Q62" s="98"/>
      <c r="R62" s="98"/>
      <c r="S62" s="98"/>
      <c r="T62" s="98"/>
      <c r="AO62" s="98"/>
      <c r="AP62" s="98"/>
      <c r="AQ62" s="98"/>
      <c r="AR62" s="98"/>
      <c r="AS62" s="98"/>
      <c r="AT62" s="98"/>
      <c r="AU62" s="98"/>
      <c r="AV62" s="98"/>
      <c r="AW62" s="98"/>
      <c r="AX62" s="98"/>
      <c r="BG62" s="98"/>
      <c r="BH62" s="98"/>
      <c r="BI62" s="705">
        <v>459040</v>
      </c>
      <c r="BJ62" s="706"/>
      <c r="BK62" s="707"/>
      <c r="BL62" s="708" t="s">
        <v>1720</v>
      </c>
      <c r="BM62" s="333"/>
      <c r="BN62" s="333"/>
      <c r="BO62" s="333"/>
      <c r="BP62" s="333"/>
      <c r="BQ62" s="333"/>
      <c r="BR62" s="333"/>
      <c r="BS62" s="333"/>
      <c r="BT62" s="333"/>
      <c r="BU62" s="333"/>
      <c r="BV62" s="334"/>
      <c r="BW62" s="709">
        <v>200</v>
      </c>
      <c r="BX62" s="710"/>
      <c r="BY62" s="711"/>
      <c r="BZ62" s="300"/>
      <c r="CA62" s="299"/>
      <c r="CB62" s="301"/>
      <c r="CC62" s="98"/>
      <c r="CD62" s="98"/>
      <c r="CE62" s="98"/>
      <c r="CF62" s="98"/>
      <c r="CG62" s="98"/>
      <c r="CM62" s="589" t="s">
        <v>461</v>
      </c>
      <c r="CN62" s="590"/>
      <c r="CO62" s="590"/>
      <c r="CP62" s="591"/>
      <c r="CQ62" s="326">
        <v>3</v>
      </c>
      <c r="CR62" s="326"/>
      <c r="CS62" s="326"/>
      <c r="CT62" s="326"/>
    </row>
    <row r="63" spans="1:100" ht="14.25" customHeight="1" x14ac:dyDescent="0.2">
      <c r="A63" s="98" t="s">
        <v>478</v>
      </c>
      <c r="Q63" s="98"/>
      <c r="AO63" s="98"/>
      <c r="AP63" s="98"/>
      <c r="AQ63" s="98"/>
      <c r="AR63" s="98"/>
      <c r="AS63" s="98"/>
      <c r="AT63" s="98"/>
      <c r="AU63" s="98"/>
      <c r="AV63" s="98"/>
      <c r="AW63" s="98"/>
      <c r="AX63" s="98"/>
      <c r="BG63" s="98"/>
      <c r="BH63" s="98"/>
      <c r="BI63" s="705">
        <v>459041</v>
      </c>
      <c r="BJ63" s="706"/>
      <c r="BK63" s="707"/>
      <c r="BL63" s="708" t="s">
        <v>1721</v>
      </c>
      <c r="BM63" s="333"/>
      <c r="BN63" s="333"/>
      <c r="BO63" s="333"/>
      <c r="BP63" s="333"/>
      <c r="BQ63" s="333"/>
      <c r="BR63" s="333"/>
      <c r="BS63" s="333"/>
      <c r="BT63" s="333"/>
      <c r="BU63" s="333"/>
      <c r="BV63" s="334"/>
      <c r="BW63" s="709">
        <v>200</v>
      </c>
      <c r="BX63" s="710"/>
      <c r="BY63" s="711"/>
      <c r="BZ63" s="300"/>
      <c r="CA63" s="299"/>
      <c r="CB63" s="301"/>
      <c r="CC63" s="98"/>
      <c r="CD63" s="98"/>
      <c r="CE63" s="98"/>
      <c r="CF63" s="98"/>
      <c r="CG63" s="98"/>
      <c r="CM63" s="589" t="s">
        <v>464</v>
      </c>
      <c r="CN63" s="590"/>
      <c r="CO63" s="590"/>
      <c r="CP63" s="591"/>
      <c r="CQ63" s="326">
        <v>4.2</v>
      </c>
      <c r="CR63" s="326"/>
      <c r="CS63" s="326"/>
      <c r="CT63" s="326"/>
    </row>
    <row r="64" spans="1:100" ht="14.25" customHeight="1" x14ac:dyDescent="0.2">
      <c r="A64" s="98" t="s">
        <v>68</v>
      </c>
      <c r="Q64" s="98"/>
      <c r="AO64" s="98"/>
      <c r="AP64" s="98"/>
      <c r="AQ64" s="98"/>
      <c r="AR64" s="98"/>
      <c r="AS64" s="98"/>
      <c r="AT64" s="98"/>
      <c r="AU64" s="98"/>
      <c r="AV64" s="98"/>
      <c r="AW64" s="98"/>
      <c r="AX64" s="98"/>
      <c r="BG64" s="98"/>
      <c r="BH64" s="98"/>
      <c r="BI64" s="705">
        <v>459088</v>
      </c>
      <c r="BJ64" s="706"/>
      <c r="BK64" s="707"/>
      <c r="BL64" s="708" t="s">
        <v>1722</v>
      </c>
      <c r="BM64" s="333"/>
      <c r="BN64" s="333"/>
      <c r="BO64" s="333"/>
      <c r="BP64" s="333"/>
      <c r="BQ64" s="333"/>
      <c r="BR64" s="333"/>
      <c r="BS64" s="333"/>
      <c r="BT64" s="333"/>
      <c r="BU64" s="333"/>
      <c r="BV64" s="334"/>
      <c r="BW64" s="709">
        <v>400</v>
      </c>
      <c r="BX64" s="710"/>
      <c r="BY64" s="711"/>
      <c r="BZ64" s="300"/>
      <c r="CA64" s="299"/>
      <c r="CB64" s="301"/>
      <c r="CC64" s="98"/>
      <c r="CD64" s="98"/>
      <c r="CE64" s="98"/>
      <c r="CF64" s="98"/>
      <c r="CG64" s="98"/>
      <c r="CM64" s="66" t="s">
        <v>467</v>
      </c>
      <c r="CN64" s="86"/>
      <c r="CO64" s="86"/>
      <c r="CP64" s="66"/>
      <c r="CQ64" s="66"/>
      <c r="CR64" s="66"/>
      <c r="CS64" s="66"/>
      <c r="CT64" s="66"/>
    </row>
    <row r="65" spans="1:102" ht="14.25" customHeight="1" x14ac:dyDescent="0.2">
      <c r="A65" s="98" t="s">
        <v>1723</v>
      </c>
      <c r="Q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BG65" s="98"/>
      <c r="BH65" s="98"/>
      <c r="BI65" s="705">
        <v>459042</v>
      </c>
      <c r="BJ65" s="706"/>
      <c r="BK65" s="707"/>
      <c r="BL65" s="708" t="s">
        <v>1724</v>
      </c>
      <c r="BM65" s="333"/>
      <c r="BN65" s="333"/>
      <c r="BO65" s="333"/>
      <c r="BP65" s="333"/>
      <c r="BQ65" s="333"/>
      <c r="BR65" s="333"/>
      <c r="BS65" s="333"/>
      <c r="BT65" s="333"/>
      <c r="BU65" s="333"/>
      <c r="BV65" s="334"/>
      <c r="BW65" s="709">
        <v>150</v>
      </c>
      <c r="BX65" s="710"/>
      <c r="BY65" s="711"/>
      <c r="BZ65" s="300"/>
      <c r="CA65" s="299"/>
      <c r="CB65" s="301"/>
      <c r="CC65" s="98"/>
      <c r="CD65" s="98"/>
      <c r="CE65" s="98"/>
      <c r="CF65" s="98"/>
      <c r="CG65" s="98"/>
    </row>
    <row r="66" spans="1:102" ht="14.25" customHeight="1" thickBot="1" x14ac:dyDescent="0.25">
      <c r="A66" s="98" t="s">
        <v>1725</v>
      </c>
      <c r="Q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BG66" s="98"/>
      <c r="BH66" s="98"/>
      <c r="BI66" s="705">
        <v>459043</v>
      </c>
      <c r="BJ66" s="706"/>
      <c r="BK66" s="707"/>
      <c r="BL66" s="708" t="s">
        <v>1726</v>
      </c>
      <c r="BM66" s="333"/>
      <c r="BN66" s="333"/>
      <c r="BO66" s="333"/>
      <c r="BP66" s="333"/>
      <c r="BQ66" s="333"/>
      <c r="BR66" s="333"/>
      <c r="BS66" s="333"/>
      <c r="BT66" s="333"/>
      <c r="BU66" s="333"/>
      <c r="BV66" s="334"/>
      <c r="BW66" s="709">
        <v>200</v>
      </c>
      <c r="BX66" s="710"/>
      <c r="BY66" s="711"/>
      <c r="BZ66" s="300"/>
      <c r="CA66" s="299"/>
      <c r="CB66" s="301"/>
      <c r="CC66" s="98"/>
      <c r="CD66" s="98"/>
      <c r="CE66" s="98"/>
      <c r="CF66" s="98" t="s">
        <v>2286</v>
      </c>
      <c r="CG66" s="98"/>
      <c r="CH66" s="67"/>
      <c r="CI66" s="67"/>
      <c r="CJ66" s="67"/>
      <c r="CK66" s="67"/>
      <c r="CL66" s="67"/>
      <c r="CM66" s="67"/>
      <c r="CN66" s="67"/>
      <c r="CO66" s="67"/>
      <c r="CP66" s="67"/>
      <c r="CQ66" s="67"/>
      <c r="CR66" s="67"/>
      <c r="CS66" s="67"/>
      <c r="CT66" s="67"/>
      <c r="CU66" s="67"/>
      <c r="CV66" s="67"/>
    </row>
    <row r="67" spans="1:102" ht="14.25" customHeight="1" x14ac:dyDescent="0.2">
      <c r="A67" s="98" t="s">
        <v>1727</v>
      </c>
      <c r="Q67" s="98"/>
      <c r="Z67" s="98"/>
      <c r="AA67" s="98"/>
      <c r="AB67" s="98"/>
      <c r="AC67" s="98"/>
      <c r="AD67" s="98"/>
      <c r="AE67" s="98"/>
      <c r="AF67" s="98"/>
      <c r="AG67" s="98"/>
      <c r="AH67" s="98"/>
      <c r="AI67" s="98"/>
      <c r="AJ67" s="98"/>
      <c r="AK67" s="98"/>
      <c r="AL67" s="98"/>
      <c r="AM67" s="313" t="s">
        <v>472</v>
      </c>
      <c r="AN67" s="314"/>
      <c r="AO67" s="314"/>
      <c r="AP67" s="314"/>
      <c r="AQ67" s="314"/>
      <c r="AR67" s="314"/>
      <c r="AS67" s="314"/>
      <c r="AT67" s="314"/>
      <c r="AU67" s="314"/>
      <c r="AV67" s="314"/>
      <c r="AW67" s="314"/>
      <c r="AX67" s="314"/>
      <c r="AY67" s="314"/>
      <c r="AZ67" s="314"/>
      <c r="BA67" s="314"/>
      <c r="BB67" s="314"/>
      <c r="BC67" s="314"/>
      <c r="BD67" s="314"/>
      <c r="BE67" s="314"/>
      <c r="BF67" s="314"/>
      <c r="BG67" s="315"/>
      <c r="BH67" s="98"/>
      <c r="BI67" s="705">
        <v>459044</v>
      </c>
      <c r="BJ67" s="706"/>
      <c r="BK67" s="707"/>
      <c r="BL67" s="708" t="s">
        <v>1728</v>
      </c>
      <c r="BM67" s="333"/>
      <c r="BN67" s="333"/>
      <c r="BO67" s="333"/>
      <c r="BP67" s="333"/>
      <c r="BQ67" s="333"/>
      <c r="BR67" s="333"/>
      <c r="BS67" s="333"/>
      <c r="BT67" s="333"/>
      <c r="BU67" s="333"/>
      <c r="BV67" s="334"/>
      <c r="BW67" s="709">
        <v>250</v>
      </c>
      <c r="BX67" s="710"/>
      <c r="BY67" s="711"/>
      <c r="BZ67" s="300"/>
      <c r="CA67" s="299"/>
      <c r="CB67" s="301"/>
      <c r="CC67" s="98"/>
      <c r="CF67" s="354" t="s">
        <v>59</v>
      </c>
      <c r="CG67" s="351"/>
      <c r="CH67" s="351"/>
      <c r="CI67" s="351"/>
      <c r="CJ67" s="351"/>
      <c r="CK67" s="351"/>
      <c r="CL67" s="351"/>
      <c r="CM67" s="355"/>
      <c r="CN67" s="723" t="s">
        <v>64</v>
      </c>
      <c r="CO67" s="351"/>
      <c r="CP67" s="351"/>
      <c r="CQ67" s="351"/>
      <c r="CR67" s="355"/>
      <c r="CS67" s="723" t="s">
        <v>65</v>
      </c>
      <c r="CT67" s="351"/>
      <c r="CU67" s="352"/>
    </row>
    <row r="68" spans="1:102" ht="14.25" customHeight="1" thickBot="1" x14ac:dyDescent="0.25">
      <c r="A68" s="98" t="s">
        <v>490</v>
      </c>
      <c r="B68" s="98"/>
      <c r="C68" s="98"/>
      <c r="D68" s="98"/>
      <c r="E68" s="98"/>
      <c r="F68" s="98"/>
      <c r="G68" s="98"/>
      <c r="H68" s="98"/>
      <c r="I68" s="98"/>
      <c r="J68" s="98"/>
      <c r="K68" s="98"/>
      <c r="L68" s="98"/>
      <c r="M68" s="98"/>
      <c r="N68" s="98"/>
      <c r="O68" s="98"/>
      <c r="P68" s="98"/>
      <c r="Q68" s="98"/>
      <c r="Z68" s="98"/>
      <c r="AA68" s="98"/>
      <c r="AB68" s="98"/>
      <c r="AC68" s="98"/>
      <c r="AD68" s="98"/>
      <c r="AE68" s="98"/>
      <c r="AF68" s="98"/>
      <c r="AG68" s="98"/>
      <c r="AH68" s="98"/>
      <c r="AI68" s="98"/>
      <c r="AJ68" s="98"/>
      <c r="AK68" s="98"/>
      <c r="AL68" s="98"/>
      <c r="AM68" s="316"/>
      <c r="AN68" s="317"/>
      <c r="AO68" s="317"/>
      <c r="AP68" s="317"/>
      <c r="AQ68" s="317"/>
      <c r="AR68" s="317"/>
      <c r="AS68" s="317"/>
      <c r="AT68" s="317"/>
      <c r="AU68" s="317"/>
      <c r="AV68" s="317"/>
      <c r="AW68" s="317"/>
      <c r="AX68" s="317"/>
      <c r="AY68" s="317"/>
      <c r="AZ68" s="317"/>
      <c r="BA68" s="317"/>
      <c r="BB68" s="317"/>
      <c r="BC68" s="317"/>
      <c r="BD68" s="317"/>
      <c r="BE68" s="317"/>
      <c r="BF68" s="317"/>
      <c r="BG68" s="318"/>
      <c r="BH68" s="98"/>
      <c r="BI68" s="705">
        <v>459045</v>
      </c>
      <c r="BJ68" s="706"/>
      <c r="BK68" s="707"/>
      <c r="BL68" s="708" t="s">
        <v>1729</v>
      </c>
      <c r="BM68" s="333"/>
      <c r="BN68" s="333"/>
      <c r="BO68" s="333"/>
      <c r="BP68" s="333"/>
      <c r="BQ68" s="333"/>
      <c r="BR68" s="333"/>
      <c r="BS68" s="333"/>
      <c r="BT68" s="333"/>
      <c r="BU68" s="333"/>
      <c r="BV68" s="334"/>
      <c r="BW68" s="709">
        <v>120</v>
      </c>
      <c r="BX68" s="710"/>
      <c r="BY68" s="711"/>
      <c r="BZ68" s="300"/>
      <c r="CA68" s="299"/>
      <c r="CB68" s="301"/>
      <c r="CC68" s="98"/>
      <c r="CF68" s="556" t="s">
        <v>1503</v>
      </c>
      <c r="CG68" s="557"/>
      <c r="CH68" s="557"/>
      <c r="CI68" s="557"/>
      <c r="CJ68" s="557"/>
      <c r="CK68" s="557"/>
      <c r="CL68" s="557"/>
      <c r="CM68" s="558"/>
      <c r="CN68" s="724">
        <f>O19+O27+O36+O44+O49+O60+AI23+AI33+AI43+AI58+BC37+BC46+AI53+BC27+BW14+BW15</f>
        <v>46942</v>
      </c>
      <c r="CO68" s="725"/>
      <c r="CP68" s="725"/>
      <c r="CQ68" s="346" t="s">
        <v>66</v>
      </c>
      <c r="CR68" s="347"/>
      <c r="CS68" s="720" t="s">
        <v>58</v>
      </c>
      <c r="CT68" s="721"/>
      <c r="CU68" s="722"/>
    </row>
    <row r="69" spans="1:102" ht="14.25" customHeight="1" x14ac:dyDescent="0.2">
      <c r="B69" s="98"/>
      <c r="C69" s="98"/>
      <c r="D69" s="98"/>
      <c r="E69" s="98"/>
      <c r="F69" s="98"/>
      <c r="G69" s="98"/>
      <c r="H69" s="98"/>
      <c r="I69" s="98"/>
      <c r="J69" s="98"/>
      <c r="K69" s="98"/>
      <c r="L69" s="98"/>
      <c r="M69" s="98"/>
      <c r="N69" s="98"/>
      <c r="O69" s="98"/>
      <c r="P69" s="98"/>
      <c r="Q69" s="98"/>
      <c r="R69" s="98"/>
      <c r="S69" s="68"/>
      <c r="T69" s="68"/>
      <c r="V69" s="311" t="s">
        <v>476</v>
      </c>
      <c r="W69" s="311"/>
      <c r="X69" s="311"/>
      <c r="Y69" s="311"/>
      <c r="Z69" s="311"/>
      <c r="AA69" s="311"/>
      <c r="AB69" s="311"/>
      <c r="AC69" s="311"/>
      <c r="AD69" s="311"/>
      <c r="AE69" s="311"/>
      <c r="AF69" s="311"/>
      <c r="AG69" s="311"/>
      <c r="AH69" s="311"/>
      <c r="AI69" s="311"/>
      <c r="AJ69" s="311"/>
      <c r="AK69" s="98"/>
      <c r="AM69" s="305" t="str">
        <f>IF(ヘッダ入力!$AG$35="デフォルト値",ヘッダ入力!$AY$35,VLOOKUP(ヘッダ入力!$AG$35,ヘッダ入力!$AY$35:$BB$43,1,FALSE))</f>
        <v>(株)ショッパー社町田支社</v>
      </c>
      <c r="AN69" s="306"/>
      <c r="AO69" s="306"/>
      <c r="AP69" s="306"/>
      <c r="AQ69" s="306"/>
      <c r="AR69" s="306"/>
      <c r="AS69" s="306"/>
      <c r="AT69" s="306"/>
      <c r="AU69" s="306"/>
      <c r="AV69" s="306"/>
      <c r="AW69" s="306"/>
      <c r="AX69" s="306"/>
      <c r="AY69" s="306"/>
      <c r="AZ69" s="306"/>
      <c r="BA69" s="306"/>
      <c r="BB69" s="306"/>
      <c r="BC69" s="306"/>
      <c r="BD69" s="306"/>
      <c r="BE69" s="306"/>
      <c r="BF69" s="306"/>
      <c r="BG69" s="307"/>
      <c r="BH69" s="98"/>
      <c r="BI69" s="705">
        <v>459046</v>
      </c>
      <c r="BJ69" s="706"/>
      <c r="BK69" s="707"/>
      <c r="BL69" s="708" t="s">
        <v>1730</v>
      </c>
      <c r="BM69" s="333"/>
      <c r="BN69" s="333"/>
      <c r="BO69" s="333"/>
      <c r="BP69" s="333"/>
      <c r="BQ69" s="333"/>
      <c r="BR69" s="333"/>
      <c r="BS69" s="333"/>
      <c r="BT69" s="333"/>
      <c r="BU69" s="333"/>
      <c r="BV69" s="334"/>
      <c r="BW69" s="709">
        <v>200</v>
      </c>
      <c r="BX69" s="710"/>
      <c r="BY69" s="711"/>
      <c r="BZ69" s="300"/>
      <c r="CA69" s="299"/>
      <c r="CB69" s="301"/>
      <c r="CC69" s="98"/>
      <c r="CF69" s="556" t="s">
        <v>1733</v>
      </c>
      <c r="CG69" s="557"/>
      <c r="CH69" s="557"/>
      <c r="CI69" s="557"/>
      <c r="CJ69" s="557"/>
      <c r="CK69" s="557"/>
      <c r="CL69" s="557"/>
      <c r="CM69" s="558"/>
      <c r="CN69" s="715">
        <f>BC50+BW30+BW43+BW52+BW60+SUM(BW16:BY21)</f>
        <v>17258</v>
      </c>
      <c r="CO69" s="716"/>
      <c r="CP69" s="716"/>
      <c r="CQ69" s="333" t="s">
        <v>66</v>
      </c>
      <c r="CR69" s="334"/>
      <c r="CS69" s="712" t="s">
        <v>58</v>
      </c>
      <c r="CT69" s="713"/>
      <c r="CU69" s="714"/>
    </row>
    <row r="70" spans="1:102" ht="14.25" customHeight="1" x14ac:dyDescent="0.2">
      <c r="T70" s="98"/>
      <c r="V70" s="312"/>
      <c r="W70" s="312"/>
      <c r="X70" s="312"/>
      <c r="Y70" s="312"/>
      <c r="Z70" s="312"/>
      <c r="AA70" s="312"/>
      <c r="AB70" s="312"/>
      <c r="AC70" s="312"/>
      <c r="AD70" s="312"/>
      <c r="AE70" s="312"/>
      <c r="AF70" s="312"/>
      <c r="AG70" s="312"/>
      <c r="AH70" s="312"/>
      <c r="AI70" s="312"/>
      <c r="AJ70" s="312"/>
      <c r="AK70" s="98"/>
      <c r="AM70" s="308"/>
      <c r="AN70" s="309"/>
      <c r="AO70" s="309"/>
      <c r="AP70" s="309"/>
      <c r="AQ70" s="309"/>
      <c r="AR70" s="309"/>
      <c r="AS70" s="309"/>
      <c r="AT70" s="309"/>
      <c r="AU70" s="309"/>
      <c r="AV70" s="309"/>
      <c r="AW70" s="309"/>
      <c r="AX70" s="309"/>
      <c r="AY70" s="309"/>
      <c r="AZ70" s="309"/>
      <c r="BA70" s="309"/>
      <c r="BB70" s="309"/>
      <c r="BC70" s="309"/>
      <c r="BD70" s="309"/>
      <c r="BE70" s="309"/>
      <c r="BF70" s="309"/>
      <c r="BG70" s="310"/>
      <c r="BH70" s="98"/>
      <c r="BI70" s="705">
        <v>459047</v>
      </c>
      <c r="BJ70" s="706"/>
      <c r="BK70" s="707"/>
      <c r="BL70" s="708" t="s">
        <v>1731</v>
      </c>
      <c r="BM70" s="333"/>
      <c r="BN70" s="333"/>
      <c r="BO70" s="333"/>
      <c r="BP70" s="333"/>
      <c r="BQ70" s="333"/>
      <c r="BR70" s="333"/>
      <c r="BS70" s="333"/>
      <c r="BT70" s="333"/>
      <c r="BU70" s="333"/>
      <c r="BV70" s="334"/>
      <c r="BW70" s="709">
        <v>200</v>
      </c>
      <c r="BX70" s="710"/>
      <c r="BY70" s="711"/>
      <c r="BZ70" s="300"/>
      <c r="CA70" s="299"/>
      <c r="CB70" s="301"/>
      <c r="CC70" s="98"/>
      <c r="CF70" s="556" t="s">
        <v>1735</v>
      </c>
      <c r="CG70" s="557"/>
      <c r="CH70" s="557"/>
      <c r="CI70" s="557"/>
      <c r="CJ70" s="557"/>
      <c r="CK70" s="557"/>
      <c r="CL70" s="557"/>
      <c r="CM70" s="558"/>
      <c r="CN70" s="715">
        <f>BW73+CQ24+CQ30+CQ39</f>
        <v>11140</v>
      </c>
      <c r="CO70" s="716"/>
      <c r="CP70" s="716"/>
      <c r="CQ70" s="333" t="s">
        <v>53</v>
      </c>
      <c r="CR70" s="334"/>
      <c r="CS70" s="717" t="s">
        <v>58</v>
      </c>
      <c r="CT70" s="718"/>
      <c r="CU70" s="719"/>
      <c r="CW70" s="35"/>
      <c r="CX70" s="35"/>
    </row>
    <row r="71" spans="1:102" ht="14.25" customHeight="1" thickBot="1" x14ac:dyDescent="0.25">
      <c r="T71" s="98"/>
      <c r="V71" s="562" t="s">
        <v>1495</v>
      </c>
      <c r="W71" s="563"/>
      <c r="X71" s="563"/>
      <c r="Y71" s="563"/>
      <c r="Z71" s="563"/>
      <c r="AA71" s="563"/>
      <c r="AB71" s="563"/>
      <c r="AC71" s="563"/>
      <c r="AD71" s="563"/>
      <c r="AE71" s="563"/>
      <c r="AF71" s="563"/>
      <c r="AG71" s="563"/>
      <c r="AH71" s="563"/>
      <c r="AI71" s="563"/>
      <c r="AJ71" s="564"/>
      <c r="AK71" s="98"/>
      <c r="AM71" s="593" t="str">
        <f>IF(ヘッダ入力!$AG$35="デフォルト値",ヘッダ入力!$AZ$35,VLOOKUP(ヘッダ入力!$AG$35,ヘッダ入力!$AY$35:$BB$43,2,FALSE))</f>
        <v>tel.042-725-2251／fax.042-726-3776</v>
      </c>
      <c r="AN71" s="594"/>
      <c r="AO71" s="594"/>
      <c r="AP71" s="594"/>
      <c r="AQ71" s="594"/>
      <c r="AR71" s="594"/>
      <c r="AS71" s="594"/>
      <c r="AT71" s="594"/>
      <c r="AU71" s="594"/>
      <c r="AV71" s="594"/>
      <c r="AW71" s="594"/>
      <c r="AX71" s="594"/>
      <c r="AY71" s="594"/>
      <c r="AZ71" s="594"/>
      <c r="BA71" s="594"/>
      <c r="BB71" s="594"/>
      <c r="BC71" s="594"/>
      <c r="BD71" s="594"/>
      <c r="BE71" s="594"/>
      <c r="BF71" s="594"/>
      <c r="BG71" s="595"/>
      <c r="BH71" s="98"/>
      <c r="BI71" s="705">
        <v>459048</v>
      </c>
      <c r="BJ71" s="706"/>
      <c r="BK71" s="707"/>
      <c r="BL71" s="708" t="s">
        <v>1732</v>
      </c>
      <c r="BM71" s="333"/>
      <c r="BN71" s="333"/>
      <c r="BO71" s="333"/>
      <c r="BP71" s="333"/>
      <c r="BQ71" s="333"/>
      <c r="BR71" s="333"/>
      <c r="BS71" s="333"/>
      <c r="BT71" s="333"/>
      <c r="BU71" s="333"/>
      <c r="BV71" s="334"/>
      <c r="BW71" s="709">
        <v>150</v>
      </c>
      <c r="BX71" s="710"/>
      <c r="BY71" s="711"/>
      <c r="BZ71" s="300"/>
      <c r="CA71" s="299"/>
      <c r="CB71" s="301"/>
      <c r="CC71" s="98"/>
      <c r="CF71" s="338" t="s">
        <v>1737</v>
      </c>
      <c r="CG71" s="339"/>
      <c r="CH71" s="339"/>
      <c r="CI71" s="339"/>
      <c r="CJ71" s="339"/>
      <c r="CK71" s="339"/>
      <c r="CL71" s="339"/>
      <c r="CM71" s="340"/>
      <c r="CN71" s="693">
        <f>BC57+CQ46+CQ52</f>
        <v>3575</v>
      </c>
      <c r="CO71" s="694"/>
      <c r="CP71" s="694"/>
      <c r="CQ71" s="603" t="s">
        <v>66</v>
      </c>
      <c r="CR71" s="604"/>
      <c r="CS71" s="695" t="s">
        <v>58</v>
      </c>
      <c r="CT71" s="696"/>
      <c r="CU71" s="697"/>
      <c r="CW71" s="35"/>
      <c r="CX71" s="35"/>
    </row>
    <row r="72" spans="1:102" ht="14.25" customHeight="1" thickBot="1" x14ac:dyDescent="0.25">
      <c r="T72" s="98"/>
      <c r="U72" s="98"/>
      <c r="V72" s="275" t="s">
        <v>1499</v>
      </c>
      <c r="W72" s="276"/>
      <c r="X72" s="276"/>
      <c r="Y72" s="276"/>
      <c r="Z72" s="276"/>
      <c r="AA72" s="276"/>
      <c r="AB72" s="276"/>
      <c r="AC72" s="276"/>
      <c r="AD72" s="276"/>
      <c r="AE72" s="276"/>
      <c r="AF72" s="276"/>
      <c r="AG72" s="276"/>
      <c r="AH72" s="276"/>
      <c r="AI72" s="276"/>
      <c r="AJ72" s="277"/>
      <c r="AK72" s="98"/>
      <c r="AM72" s="593"/>
      <c r="AN72" s="594"/>
      <c r="AO72" s="594"/>
      <c r="AP72" s="594"/>
      <c r="AQ72" s="594"/>
      <c r="AR72" s="594"/>
      <c r="AS72" s="594"/>
      <c r="AT72" s="594"/>
      <c r="AU72" s="594"/>
      <c r="AV72" s="594"/>
      <c r="AW72" s="594"/>
      <c r="AX72" s="594"/>
      <c r="AY72" s="594"/>
      <c r="AZ72" s="594"/>
      <c r="BA72" s="594"/>
      <c r="BB72" s="594"/>
      <c r="BC72" s="594"/>
      <c r="BD72" s="594"/>
      <c r="BE72" s="594"/>
      <c r="BF72" s="594"/>
      <c r="BG72" s="595"/>
      <c r="BH72" s="98"/>
      <c r="BI72" s="698">
        <v>459049</v>
      </c>
      <c r="BJ72" s="699"/>
      <c r="BK72" s="700"/>
      <c r="BL72" s="499" t="s">
        <v>1734</v>
      </c>
      <c r="BM72" s="500"/>
      <c r="BN72" s="500"/>
      <c r="BO72" s="500"/>
      <c r="BP72" s="500"/>
      <c r="BQ72" s="500"/>
      <c r="BR72" s="500"/>
      <c r="BS72" s="500"/>
      <c r="BT72" s="500"/>
      <c r="BU72" s="500"/>
      <c r="BV72" s="701"/>
      <c r="BW72" s="702">
        <v>150</v>
      </c>
      <c r="BX72" s="703"/>
      <c r="BY72" s="704"/>
      <c r="BZ72" s="300"/>
      <c r="CA72" s="299"/>
      <c r="CB72" s="301"/>
      <c r="CC72" s="98"/>
      <c r="CF72" s="327" t="s">
        <v>57</v>
      </c>
      <c r="CG72" s="328"/>
      <c r="CH72" s="328"/>
      <c r="CI72" s="328"/>
      <c r="CJ72" s="328"/>
      <c r="CK72" s="328"/>
      <c r="CL72" s="328"/>
      <c r="CM72" s="329"/>
      <c r="CN72" s="685">
        <f>CN68+CN69+CN70+CN71</f>
        <v>78915</v>
      </c>
      <c r="CO72" s="686"/>
      <c r="CP72" s="686"/>
      <c r="CQ72" s="324" t="s">
        <v>66</v>
      </c>
      <c r="CR72" s="324"/>
      <c r="CS72" s="324"/>
      <c r="CT72" s="324"/>
      <c r="CU72" s="325"/>
      <c r="CW72" s="69"/>
      <c r="CX72" s="69"/>
    </row>
    <row r="73" spans="1:102" ht="14.25" customHeight="1" thickBot="1" x14ac:dyDescent="0.25">
      <c r="T73" s="98"/>
      <c r="U73" s="98"/>
      <c r="V73" s="275"/>
      <c r="W73" s="276"/>
      <c r="X73" s="276"/>
      <c r="Y73" s="276"/>
      <c r="Z73" s="276"/>
      <c r="AA73" s="276"/>
      <c r="AB73" s="276"/>
      <c r="AC73" s="276"/>
      <c r="AD73" s="276"/>
      <c r="AE73" s="276"/>
      <c r="AF73" s="276"/>
      <c r="AG73" s="276"/>
      <c r="AH73" s="276"/>
      <c r="AI73" s="276"/>
      <c r="AJ73" s="277"/>
      <c r="AK73" s="98"/>
      <c r="AM73" s="653" t="str">
        <f>IF(ヘッダ入力!$AG$35="デフォルト値",ヘッダ入力!$BA$35,VLOOKUP(ヘッダ入力!$AG$35,ヘッダ入力!$AY$35:$BB$43,3,FALSE))</f>
        <v>〒194-0013</v>
      </c>
      <c r="AN73" s="654"/>
      <c r="AO73" s="654"/>
      <c r="AP73" s="654"/>
      <c r="AQ73" s="654"/>
      <c r="AR73" s="585" t="str">
        <f>IF(ヘッダ入力!$AG$35="デフォルト値",ヘッダ入力!$BB$35,VLOOKUP(ヘッダ入力!$AG$35,ヘッダ入力!$AY$35:$BB$43,4,FALSE))</f>
        <v>　　町田市原町田4-19-18
　　グリーンコート町田1階</v>
      </c>
      <c r="AS73" s="585"/>
      <c r="AT73" s="585"/>
      <c r="AU73" s="585"/>
      <c r="AV73" s="585"/>
      <c r="AW73" s="585"/>
      <c r="AX73" s="585"/>
      <c r="AY73" s="585"/>
      <c r="AZ73" s="585"/>
      <c r="BA73" s="585"/>
      <c r="BB73" s="585"/>
      <c r="BC73" s="585"/>
      <c r="BD73" s="585"/>
      <c r="BE73" s="585"/>
      <c r="BF73" s="585"/>
      <c r="BG73" s="586"/>
      <c r="BH73" s="98"/>
      <c r="BI73" s="689" t="s">
        <v>1736</v>
      </c>
      <c r="BJ73" s="690"/>
      <c r="BK73" s="690"/>
      <c r="BL73" s="690"/>
      <c r="BM73" s="690"/>
      <c r="BN73" s="690"/>
      <c r="BO73" s="690"/>
      <c r="BP73" s="690"/>
      <c r="BQ73" s="690"/>
      <c r="BR73" s="690"/>
      <c r="BS73" s="690"/>
      <c r="BT73" s="690"/>
      <c r="BU73" s="690"/>
      <c r="BV73" s="691"/>
      <c r="BW73" s="692">
        <f>SUM(BW61:BW72)</f>
        <v>2390</v>
      </c>
      <c r="BX73" s="572"/>
      <c r="BY73" s="573"/>
      <c r="BZ73" s="571" t="str">
        <f>IF(COUNTA(BZ61:BZ72)=0,"",SUMIF(BZ61:BZ72,"●",BW61:BW72)+SUM(BZ61:BZ72))</f>
        <v/>
      </c>
      <c r="CA73" s="572"/>
      <c r="CB73" s="573"/>
      <c r="CC73" s="98"/>
      <c r="CW73" s="69"/>
      <c r="CX73" s="69"/>
    </row>
    <row r="74" spans="1:102" ht="14.25" customHeight="1" thickTop="1" x14ac:dyDescent="0.2">
      <c r="V74" s="275"/>
      <c r="W74" s="276"/>
      <c r="X74" s="276"/>
      <c r="Y74" s="276"/>
      <c r="Z74" s="276"/>
      <c r="AA74" s="276"/>
      <c r="AB74" s="276"/>
      <c r="AC74" s="276"/>
      <c r="AD74" s="276"/>
      <c r="AE74" s="276"/>
      <c r="AF74" s="276"/>
      <c r="AG74" s="276"/>
      <c r="AH74" s="276"/>
      <c r="AI74" s="276"/>
      <c r="AJ74" s="277"/>
      <c r="AM74" s="653"/>
      <c r="AN74" s="654"/>
      <c r="AO74" s="654"/>
      <c r="AP74" s="654"/>
      <c r="AQ74" s="654"/>
      <c r="AR74" s="585"/>
      <c r="AS74" s="585"/>
      <c r="AT74" s="585"/>
      <c r="AU74" s="585"/>
      <c r="AV74" s="585"/>
      <c r="AW74" s="585"/>
      <c r="AX74" s="585"/>
      <c r="AY74" s="585"/>
      <c r="AZ74" s="585"/>
      <c r="BA74" s="585"/>
      <c r="BB74" s="585"/>
      <c r="BC74" s="585"/>
      <c r="BD74" s="585"/>
      <c r="BE74" s="585"/>
      <c r="BF74" s="585"/>
      <c r="BG74" s="586"/>
      <c r="BH74" s="98"/>
      <c r="BI74" s="98"/>
      <c r="BJ74" s="98"/>
      <c r="BK74" s="98"/>
      <c r="BL74" s="98"/>
      <c r="BM74" s="98"/>
      <c r="BN74" s="98"/>
      <c r="BO74" s="98"/>
      <c r="BP74" s="98"/>
      <c r="BQ74" s="98"/>
      <c r="BR74" s="98"/>
      <c r="BS74" s="98"/>
      <c r="BT74" s="98"/>
      <c r="BU74" s="98"/>
      <c r="BV74" s="98"/>
      <c r="BW74" s="98"/>
      <c r="BX74" s="98"/>
      <c r="BY74" s="98"/>
      <c r="BZ74" s="106"/>
      <c r="CA74" s="106"/>
      <c r="CB74" s="106"/>
      <c r="CW74" s="34"/>
      <c r="CX74" s="34"/>
    </row>
    <row r="75" spans="1:102" ht="14.25" customHeight="1" thickBot="1" x14ac:dyDescent="0.25">
      <c r="V75" s="290" t="s">
        <v>1507</v>
      </c>
      <c r="W75" s="291"/>
      <c r="X75" s="291"/>
      <c r="Y75" s="291"/>
      <c r="Z75" s="291"/>
      <c r="AA75" s="291"/>
      <c r="AB75" s="291"/>
      <c r="AC75" s="291"/>
      <c r="AD75" s="291"/>
      <c r="AE75" s="291"/>
      <c r="AF75" s="291"/>
      <c r="AG75" s="291"/>
      <c r="AH75" s="291"/>
      <c r="AI75" s="291"/>
      <c r="AJ75" s="292"/>
      <c r="AM75" s="687"/>
      <c r="AN75" s="688"/>
      <c r="AO75" s="688"/>
      <c r="AP75" s="688"/>
      <c r="AQ75" s="688"/>
      <c r="AR75" s="587"/>
      <c r="AS75" s="587"/>
      <c r="AT75" s="587"/>
      <c r="AU75" s="587"/>
      <c r="AV75" s="587"/>
      <c r="AW75" s="587"/>
      <c r="AX75" s="587"/>
      <c r="AY75" s="587"/>
      <c r="AZ75" s="587"/>
      <c r="BA75" s="587"/>
      <c r="BB75" s="587"/>
      <c r="BC75" s="587"/>
      <c r="BD75" s="587"/>
      <c r="BE75" s="587"/>
      <c r="BF75" s="587"/>
      <c r="BG75" s="588"/>
      <c r="BH75" s="98"/>
      <c r="BI75" s="98"/>
      <c r="BJ75" s="98"/>
      <c r="BK75" s="98"/>
      <c r="BL75" s="98"/>
      <c r="BM75" s="98"/>
      <c r="BN75" s="98"/>
      <c r="BO75" s="98"/>
      <c r="BP75" s="98"/>
      <c r="BQ75" s="98"/>
      <c r="BR75" s="98"/>
      <c r="BS75" s="98"/>
      <c r="BT75" s="98"/>
      <c r="BU75" s="98"/>
      <c r="BV75" s="98"/>
      <c r="BW75" s="98"/>
      <c r="BX75" s="98"/>
      <c r="BY75" s="98"/>
      <c r="BZ75" s="106"/>
      <c r="CA75" s="106"/>
      <c r="CB75" s="98"/>
      <c r="CW75" s="34"/>
      <c r="CX75" s="34"/>
    </row>
    <row r="76" spans="1:102" ht="14.25" customHeight="1" x14ac:dyDescent="0.2">
      <c r="V76" s="592" t="s">
        <v>491</v>
      </c>
      <c r="W76" s="592"/>
      <c r="X76" s="592"/>
      <c r="Y76" s="592"/>
      <c r="Z76" s="592"/>
      <c r="AA76" s="592"/>
      <c r="AB76" s="592"/>
      <c r="AC76" s="592"/>
      <c r="AD76" s="592"/>
      <c r="AE76" s="592"/>
      <c r="AF76" s="592"/>
      <c r="AG76" s="592"/>
      <c r="AH76" s="592"/>
      <c r="AI76" s="592"/>
      <c r="AJ76" s="592"/>
      <c r="AK76" s="592"/>
      <c r="AL76" s="592"/>
      <c r="AM76" s="592"/>
      <c r="AN76" s="592"/>
      <c r="AO76" s="105"/>
      <c r="AP76" s="105"/>
      <c r="AQ76" s="105"/>
      <c r="AR76" s="105"/>
      <c r="AS76" s="105"/>
      <c r="AT76" s="105"/>
      <c r="AU76" s="105"/>
      <c r="AV76" s="105"/>
      <c r="AW76" s="105"/>
      <c r="AX76" s="105"/>
      <c r="AY76" s="105"/>
      <c r="AZ76" s="105"/>
      <c r="BA76" s="105"/>
      <c r="BB76" s="105"/>
      <c r="BC76" s="105"/>
      <c r="BD76" s="105"/>
      <c r="BE76" s="105"/>
      <c r="BF76" s="105"/>
      <c r="BG76" s="105"/>
      <c r="BH76" s="98"/>
      <c r="BI76" s="98"/>
      <c r="BJ76" s="98"/>
      <c r="BK76" s="98"/>
      <c r="BL76" s="98"/>
      <c r="BM76" s="98"/>
      <c r="BN76" s="98"/>
      <c r="BO76" s="98"/>
      <c r="BP76" s="98"/>
      <c r="BQ76" s="98"/>
      <c r="BR76" s="98"/>
      <c r="BS76" s="98"/>
      <c r="BT76" s="98"/>
      <c r="BU76" s="98"/>
      <c r="BV76" s="98"/>
      <c r="BW76" s="98"/>
      <c r="BX76" s="98"/>
      <c r="BY76" s="98"/>
      <c r="BZ76" s="98"/>
      <c r="CA76" s="98"/>
      <c r="CB76" s="98"/>
      <c r="CW76" s="34"/>
      <c r="CX76" s="34"/>
    </row>
    <row r="77" spans="1:102" ht="12.75" customHeight="1" x14ac:dyDescent="0.2">
      <c r="V77" s="592"/>
      <c r="W77" s="592"/>
      <c r="X77" s="592"/>
      <c r="Y77" s="592"/>
      <c r="Z77" s="592"/>
      <c r="AA77" s="592"/>
      <c r="AB77" s="592"/>
      <c r="AC77" s="592"/>
      <c r="AD77" s="592"/>
      <c r="AE77" s="592"/>
      <c r="AF77" s="592"/>
      <c r="AG77" s="592"/>
      <c r="AH77" s="592"/>
      <c r="AI77" s="592"/>
      <c r="AJ77" s="592"/>
      <c r="AK77" s="592"/>
      <c r="AL77" s="592"/>
      <c r="AM77" s="592"/>
      <c r="AN77" s="592"/>
      <c r="AO77" s="85"/>
      <c r="AP77" s="85"/>
      <c r="AQ77" s="85"/>
      <c r="AR77" s="85"/>
      <c r="AS77" s="85"/>
      <c r="AT77" s="85"/>
      <c r="AU77" s="85"/>
      <c r="AV77" s="85"/>
      <c r="AW77" s="85"/>
      <c r="AX77" s="85"/>
      <c r="AY77" s="85"/>
      <c r="AZ77" s="85"/>
      <c r="BA77" s="85"/>
      <c r="BB77" s="85"/>
      <c r="BC77" s="85"/>
      <c r="BD77" s="85"/>
      <c r="BE77" s="85"/>
      <c r="BF77" s="85"/>
      <c r="BG77" s="85"/>
      <c r="BH77" s="98"/>
      <c r="BI77" s="98"/>
      <c r="BJ77" s="98"/>
      <c r="BK77" s="98"/>
      <c r="BL77" s="98"/>
      <c r="BM77" s="98"/>
      <c r="BN77" s="98"/>
      <c r="BO77" s="98"/>
      <c r="BP77" s="98"/>
      <c r="BQ77" s="98"/>
      <c r="BR77" s="98"/>
      <c r="BS77" s="98"/>
      <c r="BT77" s="98"/>
      <c r="BU77" s="98"/>
      <c r="BV77" s="98"/>
      <c r="BW77" s="98"/>
      <c r="BX77" s="98"/>
      <c r="BY77" s="98"/>
      <c r="BZ77" s="98"/>
      <c r="CA77" s="98"/>
      <c r="CB77" s="98"/>
    </row>
    <row r="78" spans="1:102" ht="12.75" customHeight="1" x14ac:dyDescent="0.2">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98"/>
      <c r="BI78" s="98"/>
      <c r="BJ78" s="98"/>
      <c r="BK78" s="98"/>
      <c r="BL78" s="98"/>
      <c r="BM78" s="98"/>
      <c r="BN78" s="98"/>
      <c r="BO78" s="98"/>
      <c r="BP78" s="98"/>
      <c r="BQ78" s="98"/>
      <c r="BR78" s="98"/>
      <c r="BS78" s="98"/>
      <c r="BT78" s="98"/>
      <c r="BU78" s="98"/>
      <c r="BV78" s="98"/>
      <c r="BW78" s="98"/>
      <c r="BX78" s="98"/>
      <c r="BY78" s="98"/>
      <c r="BZ78" s="98"/>
      <c r="CA78" s="98"/>
      <c r="CB78" s="98"/>
    </row>
    <row r="79" spans="1:102" ht="13.5" customHeight="1" x14ac:dyDescent="0.2">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98"/>
    </row>
    <row r="80" spans="1:102" x14ac:dyDescent="0.2">
      <c r="AL80" s="98"/>
      <c r="AM80" s="98"/>
      <c r="AN80" s="98"/>
      <c r="AO80" s="683"/>
      <c r="AP80" s="683"/>
      <c r="AQ80" s="683"/>
      <c r="AR80" s="683"/>
      <c r="AS80" s="683"/>
      <c r="AT80" s="683"/>
      <c r="AU80" s="683"/>
      <c r="AV80" s="683"/>
      <c r="AW80" s="683"/>
      <c r="AX80" s="683"/>
      <c r="AY80" s="683"/>
      <c r="AZ80" s="683"/>
      <c r="BA80" s="683"/>
      <c r="BB80" s="683"/>
      <c r="BC80" s="683"/>
      <c r="BD80" s="683"/>
      <c r="BE80" s="683"/>
      <c r="BF80" s="683"/>
      <c r="BG80" s="683"/>
      <c r="BH80" s="98"/>
    </row>
    <row r="81" spans="41:100" x14ac:dyDescent="0.2">
      <c r="AO81" s="683"/>
      <c r="AP81" s="683"/>
      <c r="AQ81" s="683"/>
      <c r="AR81" s="683"/>
      <c r="AS81" s="683"/>
      <c r="AT81" s="683"/>
      <c r="AU81" s="683"/>
      <c r="AV81" s="683"/>
      <c r="AW81" s="683"/>
      <c r="AX81" s="683"/>
      <c r="AY81" s="683"/>
      <c r="AZ81" s="683"/>
      <c r="BA81" s="683"/>
      <c r="BB81" s="683"/>
      <c r="BC81" s="683"/>
      <c r="BD81" s="683"/>
      <c r="BE81" s="683"/>
      <c r="BF81" s="683"/>
      <c r="BG81" s="683"/>
      <c r="BH81" s="98"/>
    </row>
    <row r="82" spans="41:100" ht="14.4" x14ac:dyDescent="0.2">
      <c r="AO82" s="285"/>
      <c r="AP82" s="285"/>
      <c r="AQ82" s="285"/>
      <c r="AR82" s="285"/>
      <c r="AS82" s="285"/>
      <c r="AT82" s="684"/>
      <c r="AU82" s="684"/>
      <c r="AV82" s="684"/>
      <c r="AW82" s="684"/>
      <c r="AX82" s="684"/>
      <c r="AY82" s="684"/>
      <c r="AZ82" s="684"/>
      <c r="BA82" s="684"/>
      <c r="BB82" s="684"/>
      <c r="BC82" s="684"/>
      <c r="BD82" s="684"/>
      <c r="BE82" s="684"/>
      <c r="BF82" s="684"/>
      <c r="BG82" s="684"/>
      <c r="BH82" s="98"/>
    </row>
    <row r="83" spans="41:100" x14ac:dyDescent="0.2">
      <c r="AO83" s="98"/>
      <c r="AP83" s="98"/>
      <c r="AQ83" s="98"/>
      <c r="AR83" s="98"/>
      <c r="AS83" s="98"/>
      <c r="AT83" s="684"/>
      <c r="AU83" s="684"/>
      <c r="AV83" s="684"/>
      <c r="AW83" s="684"/>
      <c r="AX83" s="684"/>
      <c r="AY83" s="684"/>
      <c r="AZ83" s="684"/>
      <c r="BA83" s="684"/>
      <c r="BB83" s="684"/>
      <c r="BC83" s="684"/>
      <c r="BD83" s="684"/>
      <c r="BE83" s="684"/>
      <c r="BF83" s="684"/>
      <c r="BG83" s="684"/>
    </row>
    <row r="84" spans="41:100" x14ac:dyDescent="0.2">
      <c r="AO84" s="98"/>
      <c r="AP84" s="98"/>
      <c r="AQ84" s="98"/>
      <c r="AR84" s="98"/>
      <c r="AS84" s="98"/>
      <c r="AT84" s="684"/>
      <c r="AU84" s="684"/>
      <c r="AV84" s="684"/>
      <c r="AW84" s="684"/>
      <c r="AX84" s="684"/>
      <c r="AY84" s="684"/>
      <c r="AZ84" s="684"/>
      <c r="BA84" s="684"/>
      <c r="BB84" s="684"/>
      <c r="BC84" s="684"/>
      <c r="BD84" s="684"/>
      <c r="BE84" s="684"/>
      <c r="BF84" s="684"/>
      <c r="BG84" s="684"/>
    </row>
    <row r="94" spans="41:100" x14ac:dyDescent="0.2">
      <c r="CC94" s="32"/>
      <c r="CD94" s="32"/>
      <c r="CE94" s="32"/>
      <c r="CF94" s="32"/>
      <c r="CG94" s="32"/>
      <c r="CH94" s="32"/>
      <c r="CI94" s="32"/>
      <c r="CJ94" s="32"/>
      <c r="CK94" s="32"/>
      <c r="CL94" s="32"/>
      <c r="CM94" s="32"/>
      <c r="CN94" s="32"/>
      <c r="CO94" s="32"/>
      <c r="CP94" s="32"/>
      <c r="CQ94" s="32"/>
      <c r="CR94" s="32"/>
      <c r="CS94" s="32"/>
      <c r="CT94" s="32"/>
      <c r="CU94" s="32"/>
      <c r="CV94" s="32"/>
    </row>
    <row r="95" spans="41:100" x14ac:dyDescent="0.2">
      <c r="CC95" s="32"/>
      <c r="CD95" s="32"/>
      <c r="CE95" s="32"/>
      <c r="CF95" s="32"/>
      <c r="CG95" s="32"/>
      <c r="CH95" s="32"/>
      <c r="CI95" s="32"/>
      <c r="CJ95" s="32"/>
      <c r="CK95" s="32"/>
      <c r="CL95" s="32"/>
      <c r="CM95" s="32"/>
      <c r="CN95" s="32"/>
      <c r="CO95" s="32"/>
      <c r="CP95" s="32"/>
      <c r="CQ95" s="32"/>
      <c r="CR95" s="32"/>
      <c r="CS95" s="32"/>
      <c r="CT95" s="32"/>
      <c r="CU95" s="32"/>
      <c r="CV95" s="32"/>
    </row>
  </sheetData>
  <sheetProtection formatCells="0"/>
  <mergeCells count="1041">
    <mergeCell ref="A1:BE2"/>
    <mergeCell ref="I3:Q3"/>
    <mergeCell ref="BE3:BQ3"/>
    <mergeCell ref="A4:G4"/>
    <mergeCell ref="I4:Y4"/>
    <mergeCell ref="Z4:AE4"/>
    <mergeCell ref="AF4:AN4"/>
    <mergeCell ref="AO4:AU4"/>
    <mergeCell ref="AV4:BD4"/>
    <mergeCell ref="BE4:BL4"/>
    <mergeCell ref="AX5:BC5"/>
    <mergeCell ref="BF5:BK5"/>
    <mergeCell ref="BN5:BQ5"/>
    <mergeCell ref="AV6:AW6"/>
    <mergeCell ref="AX6:BC6"/>
    <mergeCell ref="BF6:BI6"/>
    <mergeCell ref="BJ6:BP6"/>
    <mergeCell ref="BN4:BQ4"/>
    <mergeCell ref="BR4:BU5"/>
    <mergeCell ref="BV4:CF5"/>
    <mergeCell ref="CG4:CI5"/>
    <mergeCell ref="CJ4:CV6"/>
    <mergeCell ref="A5:G8"/>
    <mergeCell ref="I5:AE6"/>
    <mergeCell ref="AF5:AN6"/>
    <mergeCell ref="AO5:AU6"/>
    <mergeCell ref="AV5:AW5"/>
    <mergeCell ref="BE7:BI7"/>
    <mergeCell ref="BJ7:BQ7"/>
    <mergeCell ref="BR7:CI10"/>
    <mergeCell ref="CJ7:CV7"/>
    <mergeCell ref="I8:AE8"/>
    <mergeCell ref="AF8:AO10"/>
    <mergeCell ref="AP8:AU8"/>
    <mergeCell ref="AV8:BD8"/>
    <mergeCell ref="BE8:BI10"/>
    <mergeCell ref="BJ8:BQ10"/>
    <mergeCell ref="BR6:CI6"/>
    <mergeCell ref="I7:J7"/>
    <mergeCell ref="K7:M7"/>
    <mergeCell ref="O7:Q7"/>
    <mergeCell ref="S7:V7"/>
    <mergeCell ref="W7:Y7"/>
    <mergeCell ref="Z7:AC7"/>
    <mergeCell ref="AD7:AE7"/>
    <mergeCell ref="AF7:AT7"/>
    <mergeCell ref="AW7:BA7"/>
    <mergeCell ref="BC13:BE13"/>
    <mergeCell ref="BF13:BH13"/>
    <mergeCell ref="A13:C13"/>
    <mergeCell ref="D13:N13"/>
    <mergeCell ref="O13:Q13"/>
    <mergeCell ref="R13:T13"/>
    <mergeCell ref="U13:W13"/>
    <mergeCell ref="X13:AH13"/>
    <mergeCell ref="BE12:BH12"/>
    <mergeCell ref="BI12:BR12"/>
    <mergeCell ref="BS12:BT12"/>
    <mergeCell ref="BV12:CJ12"/>
    <mergeCell ref="CK12:CR12"/>
    <mergeCell ref="CS12:CV12"/>
    <mergeCell ref="I9:AE10"/>
    <mergeCell ref="AP9:AU9"/>
    <mergeCell ref="AW9:BA9"/>
    <mergeCell ref="AP10:AU10"/>
    <mergeCell ref="BA10:BC10"/>
    <mergeCell ref="A12:J12"/>
    <mergeCell ref="K12:L12"/>
    <mergeCell ref="M12:AV12"/>
    <mergeCell ref="AW12:BD12"/>
    <mergeCell ref="BW14:BY14"/>
    <mergeCell ref="BZ14:CB14"/>
    <mergeCell ref="CC14:CE14"/>
    <mergeCell ref="CF14:CP14"/>
    <mergeCell ref="CQ14:CS14"/>
    <mergeCell ref="CT14:CV14"/>
    <mergeCell ref="AO14:AQ14"/>
    <mergeCell ref="AR14:BB14"/>
    <mergeCell ref="BC14:BE14"/>
    <mergeCell ref="BF14:BH14"/>
    <mergeCell ref="BI14:BK14"/>
    <mergeCell ref="BL14:BV14"/>
    <mergeCell ref="CQ13:CS13"/>
    <mergeCell ref="CT13:CV13"/>
    <mergeCell ref="A14:C14"/>
    <mergeCell ref="D14:N14"/>
    <mergeCell ref="O14:Q14"/>
    <mergeCell ref="R14:T14"/>
    <mergeCell ref="U14:W14"/>
    <mergeCell ref="X14:AH14"/>
    <mergeCell ref="AI14:AK14"/>
    <mergeCell ref="AL14:AN14"/>
    <mergeCell ref="BI13:BK13"/>
    <mergeCell ref="BL13:BV13"/>
    <mergeCell ref="BW13:BY13"/>
    <mergeCell ref="BZ13:CB13"/>
    <mergeCell ref="CC13:CE13"/>
    <mergeCell ref="CF13:CP13"/>
    <mergeCell ref="AI13:AK13"/>
    <mergeCell ref="AL13:AN13"/>
    <mergeCell ref="AO13:AQ13"/>
    <mergeCell ref="AR13:BB13"/>
    <mergeCell ref="A16:C16"/>
    <mergeCell ref="D16:N16"/>
    <mergeCell ref="O16:Q16"/>
    <mergeCell ref="R16:T16"/>
    <mergeCell ref="U16:W16"/>
    <mergeCell ref="X16:AH16"/>
    <mergeCell ref="AI16:AK16"/>
    <mergeCell ref="AL16:AN16"/>
    <mergeCell ref="BI15:BK15"/>
    <mergeCell ref="BL15:BV15"/>
    <mergeCell ref="BW15:BY15"/>
    <mergeCell ref="BZ15:CB15"/>
    <mergeCell ref="CC15:CE15"/>
    <mergeCell ref="CF15:CP15"/>
    <mergeCell ref="AI15:AK15"/>
    <mergeCell ref="AL15:AN15"/>
    <mergeCell ref="AO15:AQ15"/>
    <mergeCell ref="AR15:BB15"/>
    <mergeCell ref="BC15:BE15"/>
    <mergeCell ref="BF15:BH15"/>
    <mergeCell ref="A15:C15"/>
    <mergeCell ref="D15:N15"/>
    <mergeCell ref="O15:Q15"/>
    <mergeCell ref="R15:T15"/>
    <mergeCell ref="U15:W15"/>
    <mergeCell ref="X15:AH15"/>
    <mergeCell ref="R17:T17"/>
    <mergeCell ref="U17:W17"/>
    <mergeCell ref="X17:AH17"/>
    <mergeCell ref="BW16:BY16"/>
    <mergeCell ref="BZ16:CB16"/>
    <mergeCell ref="CC16:CE16"/>
    <mergeCell ref="CF16:CP16"/>
    <mergeCell ref="CQ16:CS16"/>
    <mergeCell ref="CT16:CV16"/>
    <mergeCell ref="AO16:AQ16"/>
    <mergeCell ref="AR16:BB16"/>
    <mergeCell ref="BC16:BE16"/>
    <mergeCell ref="BF16:BH16"/>
    <mergeCell ref="BI16:BK16"/>
    <mergeCell ref="BL16:BV16"/>
    <mergeCell ref="CQ15:CS15"/>
    <mergeCell ref="CT15:CV15"/>
    <mergeCell ref="CT18:CV18"/>
    <mergeCell ref="AO18:AQ18"/>
    <mergeCell ref="AR18:BB18"/>
    <mergeCell ref="BC18:BE18"/>
    <mergeCell ref="BF18:BH18"/>
    <mergeCell ref="BI18:BK18"/>
    <mergeCell ref="BL18:BV18"/>
    <mergeCell ref="CQ17:CS17"/>
    <mergeCell ref="CT17:CV17"/>
    <mergeCell ref="A18:C18"/>
    <mergeCell ref="D18:N18"/>
    <mergeCell ref="O18:Q18"/>
    <mergeCell ref="R18:T18"/>
    <mergeCell ref="U18:W18"/>
    <mergeCell ref="X18:AH18"/>
    <mergeCell ref="AI18:AK18"/>
    <mergeCell ref="AL18:AN18"/>
    <mergeCell ref="BI17:BK17"/>
    <mergeCell ref="BL17:BV17"/>
    <mergeCell ref="BW17:BY17"/>
    <mergeCell ref="BZ17:CB17"/>
    <mergeCell ref="CC17:CE17"/>
    <mergeCell ref="CF17:CP17"/>
    <mergeCell ref="AI17:AK17"/>
    <mergeCell ref="AL17:AN17"/>
    <mergeCell ref="AO17:AQ17"/>
    <mergeCell ref="AR17:BB17"/>
    <mergeCell ref="BC17:BE17"/>
    <mergeCell ref="BF17:BH17"/>
    <mergeCell ref="A17:C17"/>
    <mergeCell ref="D17:N17"/>
    <mergeCell ref="O17:Q17"/>
    <mergeCell ref="AL19:AN19"/>
    <mergeCell ref="AO19:AQ19"/>
    <mergeCell ref="AR19:BB19"/>
    <mergeCell ref="BC19:BE19"/>
    <mergeCell ref="BF19:BH19"/>
    <mergeCell ref="BI19:BK19"/>
    <mergeCell ref="A19:N19"/>
    <mergeCell ref="O19:Q19"/>
    <mergeCell ref="R19:T19"/>
    <mergeCell ref="U19:W19"/>
    <mergeCell ref="X19:AH19"/>
    <mergeCell ref="AI19:AK19"/>
    <mergeCell ref="BW18:BY18"/>
    <mergeCell ref="BZ18:CB18"/>
    <mergeCell ref="CC18:CE18"/>
    <mergeCell ref="CF18:CP18"/>
    <mergeCell ref="CQ18:CS18"/>
    <mergeCell ref="BZ20:CB20"/>
    <mergeCell ref="CC20:CE20"/>
    <mergeCell ref="CF20:CP20"/>
    <mergeCell ref="CQ20:CS20"/>
    <mergeCell ref="CT20:CV20"/>
    <mergeCell ref="A21:C21"/>
    <mergeCell ref="D21:N21"/>
    <mergeCell ref="O21:Q21"/>
    <mergeCell ref="R21:T21"/>
    <mergeCell ref="U21:W21"/>
    <mergeCell ref="AR20:BB20"/>
    <mergeCell ref="BC20:BE20"/>
    <mergeCell ref="BF20:BH20"/>
    <mergeCell ref="BI20:BK20"/>
    <mergeCell ref="BL20:BV20"/>
    <mergeCell ref="BW20:BY20"/>
    <mergeCell ref="CT19:CV19"/>
    <mergeCell ref="A20:C20"/>
    <mergeCell ref="D20:N20"/>
    <mergeCell ref="O20:Q20"/>
    <mergeCell ref="R20:T20"/>
    <mergeCell ref="U20:W20"/>
    <mergeCell ref="X20:AH20"/>
    <mergeCell ref="AI20:AK20"/>
    <mergeCell ref="AL20:AN20"/>
    <mergeCell ref="AO20:AQ20"/>
    <mergeCell ref="BL19:BV19"/>
    <mergeCell ref="BW19:BY19"/>
    <mergeCell ref="BZ19:CB19"/>
    <mergeCell ref="CC19:CE19"/>
    <mergeCell ref="CF19:CP19"/>
    <mergeCell ref="CQ19:CS19"/>
    <mergeCell ref="CT22:CV22"/>
    <mergeCell ref="AL22:AN22"/>
    <mergeCell ref="AO22:AQ22"/>
    <mergeCell ref="AR22:BB22"/>
    <mergeCell ref="BC22:BE22"/>
    <mergeCell ref="BF22:BH22"/>
    <mergeCell ref="BI22:BV22"/>
    <mergeCell ref="CF21:CP21"/>
    <mergeCell ref="CQ21:CS21"/>
    <mergeCell ref="CT21:CV21"/>
    <mergeCell ref="A22:C22"/>
    <mergeCell ref="D22:N22"/>
    <mergeCell ref="O22:Q22"/>
    <mergeCell ref="R22:T22"/>
    <mergeCell ref="U22:W22"/>
    <mergeCell ref="X22:AH22"/>
    <mergeCell ref="AI22:AK22"/>
    <mergeCell ref="BF21:BH21"/>
    <mergeCell ref="BI21:BK21"/>
    <mergeCell ref="BL21:BV21"/>
    <mergeCell ref="BW21:BY21"/>
    <mergeCell ref="BZ21:CB21"/>
    <mergeCell ref="CC21:CE21"/>
    <mergeCell ref="X21:AH21"/>
    <mergeCell ref="AI21:AK21"/>
    <mergeCell ref="AL21:AN21"/>
    <mergeCell ref="AO21:AQ21"/>
    <mergeCell ref="AR21:BB21"/>
    <mergeCell ref="BC21:BE21"/>
    <mergeCell ref="AL23:AN23"/>
    <mergeCell ref="AO23:AQ23"/>
    <mergeCell ref="AR23:BB23"/>
    <mergeCell ref="BC23:BE23"/>
    <mergeCell ref="BF23:BH23"/>
    <mergeCell ref="BI23:BK23"/>
    <mergeCell ref="A23:C23"/>
    <mergeCell ref="D23:N23"/>
    <mergeCell ref="O23:Q23"/>
    <mergeCell ref="R23:T23"/>
    <mergeCell ref="U23:AH23"/>
    <mergeCell ref="AI23:AK23"/>
    <mergeCell ref="BW22:BY22"/>
    <mergeCell ref="BZ22:CB22"/>
    <mergeCell ref="CC22:CE22"/>
    <mergeCell ref="CF22:CP22"/>
    <mergeCell ref="CQ22:CS22"/>
    <mergeCell ref="BZ24:CB24"/>
    <mergeCell ref="CC24:CP24"/>
    <mergeCell ref="CQ24:CS24"/>
    <mergeCell ref="CT24:CV24"/>
    <mergeCell ref="A25:C25"/>
    <mergeCell ref="D25:N25"/>
    <mergeCell ref="O25:Q25"/>
    <mergeCell ref="R25:T25"/>
    <mergeCell ref="U25:W25"/>
    <mergeCell ref="X25:AH25"/>
    <mergeCell ref="AR24:BB24"/>
    <mergeCell ref="BC24:BE24"/>
    <mergeCell ref="BF24:BH24"/>
    <mergeCell ref="BI24:BK24"/>
    <mergeCell ref="BL24:BV24"/>
    <mergeCell ref="BW24:BY24"/>
    <mergeCell ref="CT23:CV23"/>
    <mergeCell ref="A24:C24"/>
    <mergeCell ref="D24:N24"/>
    <mergeCell ref="O24:Q24"/>
    <mergeCell ref="R24:T24"/>
    <mergeCell ref="U24:W24"/>
    <mergeCell ref="X24:AH24"/>
    <mergeCell ref="AI24:AK24"/>
    <mergeCell ref="AL24:AN24"/>
    <mergeCell ref="AO24:AQ24"/>
    <mergeCell ref="BL23:BV23"/>
    <mergeCell ref="BW23:BY23"/>
    <mergeCell ref="BZ23:CB23"/>
    <mergeCell ref="CC23:CE23"/>
    <mergeCell ref="CF23:CP23"/>
    <mergeCell ref="CQ23:CS23"/>
    <mergeCell ref="CT25:CV25"/>
    <mergeCell ref="A26:C26"/>
    <mergeCell ref="D26:N26"/>
    <mergeCell ref="O26:Q26"/>
    <mergeCell ref="R26:T26"/>
    <mergeCell ref="U26:W26"/>
    <mergeCell ref="X26:AH26"/>
    <mergeCell ref="AI26:AK26"/>
    <mergeCell ref="AL26:AN26"/>
    <mergeCell ref="AO26:AQ26"/>
    <mergeCell ref="BI25:BK25"/>
    <mergeCell ref="BL25:BV25"/>
    <mergeCell ref="BW25:BY25"/>
    <mergeCell ref="BZ25:CB25"/>
    <mergeCell ref="CC25:CE25"/>
    <mergeCell ref="CQ25:CS25"/>
    <mergeCell ref="AI25:AK25"/>
    <mergeCell ref="AL25:AN25"/>
    <mergeCell ref="AO25:AQ25"/>
    <mergeCell ref="AR25:BB25"/>
    <mergeCell ref="BC25:BE25"/>
    <mergeCell ref="BF25:BH25"/>
    <mergeCell ref="BW27:BY27"/>
    <mergeCell ref="BZ27:CB27"/>
    <mergeCell ref="CC27:CE27"/>
    <mergeCell ref="CQ27:CS27"/>
    <mergeCell ref="CT27:CV27"/>
    <mergeCell ref="A28:C28"/>
    <mergeCell ref="D28:N28"/>
    <mergeCell ref="O28:Q28"/>
    <mergeCell ref="R28:T28"/>
    <mergeCell ref="U28:W28"/>
    <mergeCell ref="AL27:AN27"/>
    <mergeCell ref="AO27:BB27"/>
    <mergeCell ref="BC27:BE27"/>
    <mergeCell ref="BF27:BH27"/>
    <mergeCell ref="BI27:BK27"/>
    <mergeCell ref="BL27:BV27"/>
    <mergeCell ref="BZ26:CB26"/>
    <mergeCell ref="CC26:CE26"/>
    <mergeCell ref="CQ26:CS26"/>
    <mergeCell ref="CT26:CV26"/>
    <mergeCell ref="A27:N27"/>
    <mergeCell ref="O27:Q27"/>
    <mergeCell ref="R27:T27"/>
    <mergeCell ref="U27:W27"/>
    <mergeCell ref="X27:AH27"/>
    <mergeCell ref="AI27:AK27"/>
    <mergeCell ref="AR26:BB26"/>
    <mergeCell ref="BC26:BE26"/>
    <mergeCell ref="BF26:BH26"/>
    <mergeCell ref="BI26:BK26"/>
    <mergeCell ref="BL26:BV26"/>
    <mergeCell ref="BW26:BY26"/>
    <mergeCell ref="CQ28:CS28"/>
    <mergeCell ref="CT28:CV28"/>
    <mergeCell ref="A29:C29"/>
    <mergeCell ref="D29:N29"/>
    <mergeCell ref="O29:Q29"/>
    <mergeCell ref="R29:T29"/>
    <mergeCell ref="U29:W29"/>
    <mergeCell ref="X29:AH29"/>
    <mergeCell ref="AI29:AK29"/>
    <mergeCell ref="AL29:AN29"/>
    <mergeCell ref="BF28:BH28"/>
    <mergeCell ref="BI28:BK28"/>
    <mergeCell ref="BL28:BV28"/>
    <mergeCell ref="BW28:BY28"/>
    <mergeCell ref="BZ28:CB28"/>
    <mergeCell ref="CC28:CE28"/>
    <mergeCell ref="X28:AH28"/>
    <mergeCell ref="AI28:AK28"/>
    <mergeCell ref="AL28:AN28"/>
    <mergeCell ref="AO28:AQ28"/>
    <mergeCell ref="AR28:BB28"/>
    <mergeCell ref="BC28:BE28"/>
    <mergeCell ref="X30:AH30"/>
    <mergeCell ref="AI30:AK30"/>
    <mergeCell ref="AL30:AN30"/>
    <mergeCell ref="AO30:AQ30"/>
    <mergeCell ref="AR30:BB30"/>
    <mergeCell ref="BC30:BE30"/>
    <mergeCell ref="BW29:BY29"/>
    <mergeCell ref="BZ29:CB29"/>
    <mergeCell ref="CC29:CE29"/>
    <mergeCell ref="CQ29:CS29"/>
    <mergeCell ref="CT29:CV29"/>
    <mergeCell ref="A30:C30"/>
    <mergeCell ref="D30:N30"/>
    <mergeCell ref="O30:Q30"/>
    <mergeCell ref="R30:T30"/>
    <mergeCell ref="U30:W30"/>
    <mergeCell ref="AO29:AQ29"/>
    <mergeCell ref="AR29:BB29"/>
    <mergeCell ref="BC29:BE29"/>
    <mergeCell ref="BF29:BH29"/>
    <mergeCell ref="BI29:BK29"/>
    <mergeCell ref="BL29:BV29"/>
    <mergeCell ref="BZ31:CB31"/>
    <mergeCell ref="CC31:CE31"/>
    <mergeCell ref="CF31:CP31"/>
    <mergeCell ref="CQ31:CS31"/>
    <mergeCell ref="CT31:CV31"/>
    <mergeCell ref="A32:C32"/>
    <mergeCell ref="D32:N32"/>
    <mergeCell ref="O32:Q32"/>
    <mergeCell ref="R32:T32"/>
    <mergeCell ref="U32:W32"/>
    <mergeCell ref="AR31:BB31"/>
    <mergeCell ref="BC31:BE31"/>
    <mergeCell ref="BF31:BH31"/>
    <mergeCell ref="BI31:BK31"/>
    <mergeCell ref="BL31:BV31"/>
    <mergeCell ref="BW31:BY31"/>
    <mergeCell ref="CT30:CV30"/>
    <mergeCell ref="A31:C31"/>
    <mergeCell ref="D31:N31"/>
    <mergeCell ref="O31:Q31"/>
    <mergeCell ref="R31:T31"/>
    <mergeCell ref="U31:W31"/>
    <mergeCell ref="X31:AH31"/>
    <mergeCell ref="AI31:AK31"/>
    <mergeCell ref="AL31:AN31"/>
    <mergeCell ref="AO31:AQ31"/>
    <mergeCell ref="BF30:BH30"/>
    <mergeCell ref="BI30:BV30"/>
    <mergeCell ref="BW30:BY30"/>
    <mergeCell ref="BZ30:CB30"/>
    <mergeCell ref="CC30:CP30"/>
    <mergeCell ref="CQ30:CS30"/>
    <mergeCell ref="CF32:CP32"/>
    <mergeCell ref="CQ32:CS32"/>
    <mergeCell ref="CT32:CV32"/>
    <mergeCell ref="A33:C33"/>
    <mergeCell ref="D33:N33"/>
    <mergeCell ref="O33:Q33"/>
    <mergeCell ref="R33:T33"/>
    <mergeCell ref="U33:AH33"/>
    <mergeCell ref="AI33:AK33"/>
    <mergeCell ref="AL33:AN33"/>
    <mergeCell ref="BF32:BH32"/>
    <mergeCell ref="BI32:BK32"/>
    <mergeCell ref="BL32:BV32"/>
    <mergeCell ref="BW32:BY32"/>
    <mergeCell ref="BZ32:CB32"/>
    <mergeCell ref="CC32:CE32"/>
    <mergeCell ref="X32:AH32"/>
    <mergeCell ref="AI32:AK32"/>
    <mergeCell ref="AL32:AN32"/>
    <mergeCell ref="AO32:AQ32"/>
    <mergeCell ref="AR32:BB32"/>
    <mergeCell ref="BC32:BE32"/>
    <mergeCell ref="BC34:BE34"/>
    <mergeCell ref="BF34:BH34"/>
    <mergeCell ref="A34:C34"/>
    <mergeCell ref="D34:N34"/>
    <mergeCell ref="O34:Q34"/>
    <mergeCell ref="R34:T34"/>
    <mergeCell ref="U34:W34"/>
    <mergeCell ref="X34:AH34"/>
    <mergeCell ref="BW33:BY33"/>
    <mergeCell ref="BZ33:CB33"/>
    <mergeCell ref="CC33:CE33"/>
    <mergeCell ref="CF33:CP33"/>
    <mergeCell ref="CQ33:CS33"/>
    <mergeCell ref="CT33:CV33"/>
    <mergeCell ref="AO33:AQ33"/>
    <mergeCell ref="AR33:BB33"/>
    <mergeCell ref="BC33:BE33"/>
    <mergeCell ref="BF33:BH33"/>
    <mergeCell ref="BI33:BK33"/>
    <mergeCell ref="BL33:BV33"/>
    <mergeCell ref="BW35:BY35"/>
    <mergeCell ref="BZ35:CB35"/>
    <mergeCell ref="CC35:CE35"/>
    <mergeCell ref="CF35:CP35"/>
    <mergeCell ref="CQ35:CS35"/>
    <mergeCell ref="CT35:CV35"/>
    <mergeCell ref="AO35:AQ35"/>
    <mergeCell ref="AR35:BB35"/>
    <mergeCell ref="BC35:BE35"/>
    <mergeCell ref="BF35:BH35"/>
    <mergeCell ref="BI35:BK35"/>
    <mergeCell ref="BL35:BV35"/>
    <mergeCell ref="CQ34:CS34"/>
    <mergeCell ref="CT34:CV34"/>
    <mergeCell ref="A35:C35"/>
    <mergeCell ref="D35:N35"/>
    <mergeCell ref="O35:Q35"/>
    <mergeCell ref="R35:T35"/>
    <mergeCell ref="U35:W35"/>
    <mergeCell ref="X35:AH35"/>
    <mergeCell ref="AI35:AK35"/>
    <mergeCell ref="AL35:AN35"/>
    <mergeCell ref="BI34:BK34"/>
    <mergeCell ref="BL34:BV34"/>
    <mergeCell ref="BW34:BY34"/>
    <mergeCell ref="BZ34:CB34"/>
    <mergeCell ref="CC34:CE34"/>
    <mergeCell ref="CF34:CP34"/>
    <mergeCell ref="AI34:AK34"/>
    <mergeCell ref="AL34:AN34"/>
    <mergeCell ref="AO34:AQ34"/>
    <mergeCell ref="AR34:BB34"/>
    <mergeCell ref="CT36:CV36"/>
    <mergeCell ref="A37:C37"/>
    <mergeCell ref="D37:N37"/>
    <mergeCell ref="O37:Q37"/>
    <mergeCell ref="R37:T37"/>
    <mergeCell ref="U37:W37"/>
    <mergeCell ref="X37:AH37"/>
    <mergeCell ref="AI37:AK37"/>
    <mergeCell ref="AL37:AN37"/>
    <mergeCell ref="AO37:BB37"/>
    <mergeCell ref="BL36:BV36"/>
    <mergeCell ref="BW36:BY36"/>
    <mergeCell ref="BZ36:CB36"/>
    <mergeCell ref="CC36:CE36"/>
    <mergeCell ref="CF36:CP36"/>
    <mergeCell ref="CQ36:CS36"/>
    <mergeCell ref="AL36:AN36"/>
    <mergeCell ref="AO36:AQ36"/>
    <mergeCell ref="AR36:BB36"/>
    <mergeCell ref="BC36:BE36"/>
    <mergeCell ref="BF36:BH36"/>
    <mergeCell ref="BI36:BK36"/>
    <mergeCell ref="A36:N36"/>
    <mergeCell ref="O36:Q36"/>
    <mergeCell ref="R36:T36"/>
    <mergeCell ref="U36:W36"/>
    <mergeCell ref="X36:AH36"/>
    <mergeCell ref="AI36:AK36"/>
    <mergeCell ref="AI38:AK38"/>
    <mergeCell ref="AL38:AN38"/>
    <mergeCell ref="AO38:AQ38"/>
    <mergeCell ref="AR38:BB38"/>
    <mergeCell ref="BC38:BE38"/>
    <mergeCell ref="BF38:BH38"/>
    <mergeCell ref="CC37:CE37"/>
    <mergeCell ref="CF37:CP37"/>
    <mergeCell ref="CQ37:CS37"/>
    <mergeCell ref="CT37:CV37"/>
    <mergeCell ref="A38:C38"/>
    <mergeCell ref="D38:N38"/>
    <mergeCell ref="O38:Q38"/>
    <mergeCell ref="R38:T38"/>
    <mergeCell ref="U38:W38"/>
    <mergeCell ref="X38:AH38"/>
    <mergeCell ref="BC37:BE37"/>
    <mergeCell ref="BF37:BH37"/>
    <mergeCell ref="BI37:BK37"/>
    <mergeCell ref="BL37:BV37"/>
    <mergeCell ref="BW37:BY37"/>
    <mergeCell ref="BZ37:CB37"/>
    <mergeCell ref="BW39:BY39"/>
    <mergeCell ref="BZ39:CB39"/>
    <mergeCell ref="CC39:CP39"/>
    <mergeCell ref="CQ39:CS39"/>
    <mergeCell ref="CT39:CV39"/>
    <mergeCell ref="A40:C40"/>
    <mergeCell ref="D40:N40"/>
    <mergeCell ref="O40:Q40"/>
    <mergeCell ref="R40:T40"/>
    <mergeCell ref="U40:W40"/>
    <mergeCell ref="AO39:AQ39"/>
    <mergeCell ref="AR39:BB39"/>
    <mergeCell ref="BC39:BE39"/>
    <mergeCell ref="BF39:BH39"/>
    <mergeCell ref="BI39:BK39"/>
    <mergeCell ref="BL39:BV39"/>
    <mergeCell ref="CQ38:CS38"/>
    <mergeCell ref="CT38:CV38"/>
    <mergeCell ref="A39:C39"/>
    <mergeCell ref="D39:N39"/>
    <mergeCell ref="O39:Q39"/>
    <mergeCell ref="R39:T39"/>
    <mergeCell ref="U39:W39"/>
    <mergeCell ref="X39:AH39"/>
    <mergeCell ref="AI39:AK39"/>
    <mergeCell ref="AL39:AN39"/>
    <mergeCell ref="BI38:BK38"/>
    <mergeCell ref="BL38:BV38"/>
    <mergeCell ref="BW38:BY38"/>
    <mergeCell ref="BZ38:CB38"/>
    <mergeCell ref="CC38:CE38"/>
    <mergeCell ref="CF38:CP38"/>
    <mergeCell ref="CF40:CP40"/>
    <mergeCell ref="CQ40:CS40"/>
    <mergeCell ref="CT40:CV40"/>
    <mergeCell ref="A41:C41"/>
    <mergeCell ref="D41:N41"/>
    <mergeCell ref="O41:Q41"/>
    <mergeCell ref="R41:T41"/>
    <mergeCell ref="U41:W41"/>
    <mergeCell ref="X41:AH41"/>
    <mergeCell ref="AI41:AK41"/>
    <mergeCell ref="BF40:BH40"/>
    <mergeCell ref="BI40:BK40"/>
    <mergeCell ref="BL40:BV40"/>
    <mergeCell ref="BW40:BY40"/>
    <mergeCell ref="BZ40:CB40"/>
    <mergeCell ref="CC40:CE40"/>
    <mergeCell ref="X40:AH40"/>
    <mergeCell ref="AI40:AK40"/>
    <mergeCell ref="AL40:AN40"/>
    <mergeCell ref="AO40:AQ40"/>
    <mergeCell ref="AR40:BB40"/>
    <mergeCell ref="BC40:BE40"/>
    <mergeCell ref="CT41:CV41"/>
    <mergeCell ref="A42:C42"/>
    <mergeCell ref="D42:N42"/>
    <mergeCell ref="O42:Q42"/>
    <mergeCell ref="R42:T42"/>
    <mergeCell ref="U42:W42"/>
    <mergeCell ref="X42:AH42"/>
    <mergeCell ref="AI42:AK42"/>
    <mergeCell ref="AL42:AN42"/>
    <mergeCell ref="AO42:AQ42"/>
    <mergeCell ref="BL41:BV41"/>
    <mergeCell ref="BW41:BY41"/>
    <mergeCell ref="BZ41:CB41"/>
    <mergeCell ref="CC41:CE41"/>
    <mergeCell ref="CF41:CP41"/>
    <mergeCell ref="CQ41:CS41"/>
    <mergeCell ref="AL41:AN41"/>
    <mergeCell ref="AO41:AQ41"/>
    <mergeCell ref="AR41:BB41"/>
    <mergeCell ref="BC41:BE41"/>
    <mergeCell ref="BF41:BH41"/>
    <mergeCell ref="BI41:BK41"/>
    <mergeCell ref="AI43:AK43"/>
    <mergeCell ref="AL43:AN43"/>
    <mergeCell ref="AO43:AQ43"/>
    <mergeCell ref="AR43:BB43"/>
    <mergeCell ref="BC43:BE43"/>
    <mergeCell ref="BF43:BH43"/>
    <mergeCell ref="BZ42:CB42"/>
    <mergeCell ref="CC42:CE42"/>
    <mergeCell ref="CF42:CP42"/>
    <mergeCell ref="CQ42:CS42"/>
    <mergeCell ref="CT42:CV42"/>
    <mergeCell ref="A43:C43"/>
    <mergeCell ref="D43:N43"/>
    <mergeCell ref="O43:Q43"/>
    <mergeCell ref="R43:T43"/>
    <mergeCell ref="U43:AH43"/>
    <mergeCell ref="AR42:BB42"/>
    <mergeCell ref="BC42:BE42"/>
    <mergeCell ref="BF42:BH42"/>
    <mergeCell ref="BI42:BK42"/>
    <mergeCell ref="BL42:BV42"/>
    <mergeCell ref="BW42:BY42"/>
    <mergeCell ref="CC44:CE44"/>
    <mergeCell ref="CF44:CP44"/>
    <mergeCell ref="CQ44:CS44"/>
    <mergeCell ref="CT44:CV44"/>
    <mergeCell ref="A45:C45"/>
    <mergeCell ref="D45:N45"/>
    <mergeCell ref="O45:Q45"/>
    <mergeCell ref="R45:T45"/>
    <mergeCell ref="U45:W45"/>
    <mergeCell ref="X45:AH45"/>
    <mergeCell ref="BC44:BE44"/>
    <mergeCell ref="BF44:BH44"/>
    <mergeCell ref="BI44:BK44"/>
    <mergeCell ref="BL44:BV44"/>
    <mergeCell ref="BW44:BY44"/>
    <mergeCell ref="BZ44:CB44"/>
    <mergeCell ref="CT43:CV43"/>
    <mergeCell ref="A44:N44"/>
    <mergeCell ref="O44:Q44"/>
    <mergeCell ref="R44:T44"/>
    <mergeCell ref="U44:W44"/>
    <mergeCell ref="X44:AH44"/>
    <mergeCell ref="AI44:AK44"/>
    <mergeCell ref="AL44:AN44"/>
    <mergeCell ref="AO44:AQ44"/>
    <mergeCell ref="AR44:BB44"/>
    <mergeCell ref="BI43:BV43"/>
    <mergeCell ref="BW43:BY43"/>
    <mergeCell ref="BZ43:CB43"/>
    <mergeCell ref="CC43:CE43"/>
    <mergeCell ref="CF43:CP43"/>
    <mergeCell ref="CQ43:CS43"/>
    <mergeCell ref="CQ45:CS45"/>
    <mergeCell ref="CT45:CV45"/>
    <mergeCell ref="A46:C46"/>
    <mergeCell ref="D46:N46"/>
    <mergeCell ref="O46:Q46"/>
    <mergeCell ref="R46:T46"/>
    <mergeCell ref="U46:W46"/>
    <mergeCell ref="X46:AH46"/>
    <mergeCell ref="AI46:AK46"/>
    <mergeCell ref="AL46:AN46"/>
    <mergeCell ref="BI45:BK45"/>
    <mergeCell ref="BL45:BV45"/>
    <mergeCell ref="BW45:BY45"/>
    <mergeCell ref="BZ45:CB45"/>
    <mergeCell ref="CC45:CE45"/>
    <mergeCell ref="CF45:CP45"/>
    <mergeCell ref="AI45:AK45"/>
    <mergeCell ref="AL45:AN45"/>
    <mergeCell ref="AO45:AQ45"/>
    <mergeCell ref="AR45:BB45"/>
    <mergeCell ref="BC45:BE45"/>
    <mergeCell ref="BF45:BH45"/>
    <mergeCell ref="BC47:BE47"/>
    <mergeCell ref="BF47:BH47"/>
    <mergeCell ref="BZ46:CB46"/>
    <mergeCell ref="CC46:CP46"/>
    <mergeCell ref="CQ46:CS46"/>
    <mergeCell ref="CT46:CV46"/>
    <mergeCell ref="A47:C47"/>
    <mergeCell ref="D47:N47"/>
    <mergeCell ref="O47:Q47"/>
    <mergeCell ref="R47:T47"/>
    <mergeCell ref="U47:W47"/>
    <mergeCell ref="X47:AH47"/>
    <mergeCell ref="AO46:BB46"/>
    <mergeCell ref="BC46:BE46"/>
    <mergeCell ref="BF46:BH46"/>
    <mergeCell ref="BI46:BK46"/>
    <mergeCell ref="BL46:BV46"/>
    <mergeCell ref="BW46:BY46"/>
    <mergeCell ref="BW48:BY48"/>
    <mergeCell ref="BZ48:CB48"/>
    <mergeCell ref="CC48:CE48"/>
    <mergeCell ref="CF48:CP48"/>
    <mergeCell ref="CQ48:CS48"/>
    <mergeCell ref="CT48:CV48"/>
    <mergeCell ref="AO48:AQ48"/>
    <mergeCell ref="AR48:BB48"/>
    <mergeCell ref="BC48:BE48"/>
    <mergeCell ref="BF48:BH48"/>
    <mergeCell ref="BI48:BK48"/>
    <mergeCell ref="BL48:BV48"/>
    <mergeCell ref="CQ47:CS47"/>
    <mergeCell ref="CT47:CV47"/>
    <mergeCell ref="A48:C48"/>
    <mergeCell ref="D48:N48"/>
    <mergeCell ref="O48:Q48"/>
    <mergeCell ref="R48:T48"/>
    <mergeCell ref="U48:W48"/>
    <mergeCell ref="X48:AH48"/>
    <mergeCell ref="AI48:AK48"/>
    <mergeCell ref="AL48:AN48"/>
    <mergeCell ref="BI47:BK47"/>
    <mergeCell ref="BL47:BV47"/>
    <mergeCell ref="BW47:BY47"/>
    <mergeCell ref="BZ47:CB47"/>
    <mergeCell ref="CC47:CE47"/>
    <mergeCell ref="CF47:CP47"/>
    <mergeCell ref="AI47:AK47"/>
    <mergeCell ref="AL47:AN47"/>
    <mergeCell ref="AO47:AQ47"/>
    <mergeCell ref="AR47:BB47"/>
    <mergeCell ref="CT49:CV49"/>
    <mergeCell ref="A50:C50"/>
    <mergeCell ref="D50:N50"/>
    <mergeCell ref="O50:Q50"/>
    <mergeCell ref="R50:T50"/>
    <mergeCell ref="U50:W50"/>
    <mergeCell ref="X50:AH50"/>
    <mergeCell ref="AI50:AK50"/>
    <mergeCell ref="AL50:AN50"/>
    <mergeCell ref="AO50:BB50"/>
    <mergeCell ref="BL49:BV49"/>
    <mergeCell ref="BW49:BY49"/>
    <mergeCell ref="BZ49:CB49"/>
    <mergeCell ref="CC49:CE49"/>
    <mergeCell ref="CF49:CP49"/>
    <mergeCell ref="CQ49:CS49"/>
    <mergeCell ref="AL49:AN49"/>
    <mergeCell ref="AO49:AQ49"/>
    <mergeCell ref="AR49:BB49"/>
    <mergeCell ref="BC49:BE49"/>
    <mergeCell ref="BF49:BH49"/>
    <mergeCell ref="BI49:BK49"/>
    <mergeCell ref="A49:N49"/>
    <mergeCell ref="O49:Q49"/>
    <mergeCell ref="R49:T49"/>
    <mergeCell ref="U49:W49"/>
    <mergeCell ref="X49:AH49"/>
    <mergeCell ref="AI49:AK49"/>
    <mergeCell ref="AI51:AK51"/>
    <mergeCell ref="AL51:AN51"/>
    <mergeCell ref="AO51:AQ51"/>
    <mergeCell ref="AR51:BB51"/>
    <mergeCell ref="BC51:BE51"/>
    <mergeCell ref="BF51:BH51"/>
    <mergeCell ref="CC50:CE50"/>
    <mergeCell ref="CF50:CP50"/>
    <mergeCell ref="CQ50:CS50"/>
    <mergeCell ref="CT50:CV50"/>
    <mergeCell ref="A51:C51"/>
    <mergeCell ref="D51:N51"/>
    <mergeCell ref="O51:Q51"/>
    <mergeCell ref="R51:T51"/>
    <mergeCell ref="U51:W51"/>
    <mergeCell ref="X51:AH51"/>
    <mergeCell ref="BC50:BE50"/>
    <mergeCell ref="BF50:BH50"/>
    <mergeCell ref="BI50:BK50"/>
    <mergeCell ref="BL50:BV50"/>
    <mergeCell ref="BW50:BY50"/>
    <mergeCell ref="BZ50:CB50"/>
    <mergeCell ref="BZ52:CB52"/>
    <mergeCell ref="CC52:CP52"/>
    <mergeCell ref="CQ52:CS52"/>
    <mergeCell ref="CT52:CV52"/>
    <mergeCell ref="A53:C53"/>
    <mergeCell ref="D53:N53"/>
    <mergeCell ref="O53:Q53"/>
    <mergeCell ref="R53:T53"/>
    <mergeCell ref="U53:AH53"/>
    <mergeCell ref="AI53:AK53"/>
    <mergeCell ref="AO52:AQ52"/>
    <mergeCell ref="AR52:BB52"/>
    <mergeCell ref="BC52:BE52"/>
    <mergeCell ref="BF52:BH52"/>
    <mergeCell ref="BI52:BV52"/>
    <mergeCell ref="BW52:BY52"/>
    <mergeCell ref="CQ51:CS51"/>
    <mergeCell ref="CT51:CV51"/>
    <mergeCell ref="A52:C52"/>
    <mergeCell ref="D52:N52"/>
    <mergeCell ref="O52:Q52"/>
    <mergeCell ref="R52:T52"/>
    <mergeCell ref="U52:W52"/>
    <mergeCell ref="X52:AH52"/>
    <mergeCell ref="AI52:AK52"/>
    <mergeCell ref="AL52:AN52"/>
    <mergeCell ref="BI51:BK51"/>
    <mergeCell ref="BL51:BV51"/>
    <mergeCell ref="BW51:BY51"/>
    <mergeCell ref="BZ51:CB51"/>
    <mergeCell ref="CC51:CE51"/>
    <mergeCell ref="CF51:CP51"/>
    <mergeCell ref="A54:C54"/>
    <mergeCell ref="D54:N54"/>
    <mergeCell ref="O54:Q54"/>
    <mergeCell ref="R54:T54"/>
    <mergeCell ref="U54:W54"/>
    <mergeCell ref="X54:AH54"/>
    <mergeCell ref="BL53:BV53"/>
    <mergeCell ref="BW53:BY53"/>
    <mergeCell ref="BZ53:CB53"/>
    <mergeCell ref="CC53:CI55"/>
    <mergeCell ref="CJ53:CP55"/>
    <mergeCell ref="CQ53:CV55"/>
    <mergeCell ref="AL53:AN53"/>
    <mergeCell ref="AO53:AQ53"/>
    <mergeCell ref="AR53:BB53"/>
    <mergeCell ref="BC53:BE53"/>
    <mergeCell ref="BF53:BH53"/>
    <mergeCell ref="BI53:BK53"/>
    <mergeCell ref="BI55:BK55"/>
    <mergeCell ref="BL55:BV55"/>
    <mergeCell ref="BW55:BY55"/>
    <mergeCell ref="BZ55:CB55"/>
    <mergeCell ref="A56:C56"/>
    <mergeCell ref="D56:N56"/>
    <mergeCell ref="O56:Q56"/>
    <mergeCell ref="R56:T56"/>
    <mergeCell ref="U56:W56"/>
    <mergeCell ref="X56:AH56"/>
    <mergeCell ref="AI55:AK55"/>
    <mergeCell ref="AL55:AN55"/>
    <mergeCell ref="AO55:AQ55"/>
    <mergeCell ref="AR55:BB55"/>
    <mergeCell ref="BC55:BE55"/>
    <mergeCell ref="BF55:BH55"/>
    <mergeCell ref="BI54:BK54"/>
    <mergeCell ref="BL54:BV54"/>
    <mergeCell ref="BW54:BY54"/>
    <mergeCell ref="BZ54:CB54"/>
    <mergeCell ref="A55:C55"/>
    <mergeCell ref="D55:N55"/>
    <mergeCell ref="O55:Q55"/>
    <mergeCell ref="R55:T55"/>
    <mergeCell ref="U55:W55"/>
    <mergeCell ref="X55:AH55"/>
    <mergeCell ref="AI54:AK54"/>
    <mergeCell ref="AL54:AN54"/>
    <mergeCell ref="AO54:AQ54"/>
    <mergeCell ref="AR54:BB54"/>
    <mergeCell ref="BC54:BE54"/>
    <mergeCell ref="BF54:BH54"/>
    <mergeCell ref="BL57:BV57"/>
    <mergeCell ref="BW57:BY57"/>
    <mergeCell ref="BZ57:CB57"/>
    <mergeCell ref="A58:C58"/>
    <mergeCell ref="D58:N58"/>
    <mergeCell ref="O58:Q58"/>
    <mergeCell ref="R58:T58"/>
    <mergeCell ref="U58:AH58"/>
    <mergeCell ref="AI58:AK58"/>
    <mergeCell ref="AL58:AN58"/>
    <mergeCell ref="AI57:AK57"/>
    <mergeCell ref="AL57:AN57"/>
    <mergeCell ref="AO57:BB57"/>
    <mergeCell ref="BC57:BE57"/>
    <mergeCell ref="BF57:BH57"/>
    <mergeCell ref="BI57:BK57"/>
    <mergeCell ref="BI56:BK56"/>
    <mergeCell ref="BL56:BV56"/>
    <mergeCell ref="BW56:BY56"/>
    <mergeCell ref="BZ56:CB56"/>
    <mergeCell ref="A57:C57"/>
    <mergeCell ref="D57:N57"/>
    <mergeCell ref="O57:Q57"/>
    <mergeCell ref="R57:T57"/>
    <mergeCell ref="U57:W57"/>
    <mergeCell ref="X57:AH57"/>
    <mergeCell ref="AI56:AK56"/>
    <mergeCell ref="AL56:AN56"/>
    <mergeCell ref="AO56:AQ56"/>
    <mergeCell ref="AR56:BB56"/>
    <mergeCell ref="BC56:BE56"/>
    <mergeCell ref="BF56:BH56"/>
    <mergeCell ref="BI61:BK61"/>
    <mergeCell ref="BL61:BV61"/>
    <mergeCell ref="BW61:BY61"/>
    <mergeCell ref="BZ61:CB61"/>
    <mergeCell ref="CM61:CP61"/>
    <mergeCell ref="CQ61:CT61"/>
    <mergeCell ref="CM59:CT59"/>
    <mergeCell ref="A60:N60"/>
    <mergeCell ref="O60:Q60"/>
    <mergeCell ref="R60:T60"/>
    <mergeCell ref="BI60:BV60"/>
    <mergeCell ref="BW60:BY60"/>
    <mergeCell ref="BZ60:CB60"/>
    <mergeCell ref="CM60:CP60"/>
    <mergeCell ref="CQ60:CT60"/>
    <mergeCell ref="BZ58:CB58"/>
    <mergeCell ref="A59:C59"/>
    <mergeCell ref="D59:N59"/>
    <mergeCell ref="O59:Q59"/>
    <mergeCell ref="R59:T59"/>
    <mergeCell ref="BI59:BK59"/>
    <mergeCell ref="BL59:BV59"/>
    <mergeCell ref="BW59:BY59"/>
    <mergeCell ref="BZ59:CB59"/>
    <mergeCell ref="AO58:AU60"/>
    <mergeCell ref="AV58:BB60"/>
    <mergeCell ref="BC58:BH60"/>
    <mergeCell ref="BI58:BK58"/>
    <mergeCell ref="BL58:BV58"/>
    <mergeCell ref="BW58:BY58"/>
    <mergeCell ref="BI64:BK64"/>
    <mergeCell ref="BL64:BV64"/>
    <mergeCell ref="BW64:BY64"/>
    <mergeCell ref="BZ64:CB64"/>
    <mergeCell ref="BI65:BK65"/>
    <mergeCell ref="BL65:BV65"/>
    <mergeCell ref="BW65:BY65"/>
    <mergeCell ref="BZ65:CB65"/>
    <mergeCell ref="BI63:BK63"/>
    <mergeCell ref="BL63:BV63"/>
    <mergeCell ref="BW63:BY63"/>
    <mergeCell ref="BZ63:CB63"/>
    <mergeCell ref="CM63:CP63"/>
    <mergeCell ref="CQ63:CT63"/>
    <mergeCell ref="BI62:BK62"/>
    <mergeCell ref="BL62:BV62"/>
    <mergeCell ref="BW62:BY62"/>
    <mergeCell ref="BZ62:CB62"/>
    <mergeCell ref="CM62:CP62"/>
    <mergeCell ref="CQ62:CT62"/>
    <mergeCell ref="CF67:CM67"/>
    <mergeCell ref="CN67:CR67"/>
    <mergeCell ref="CS67:CU67"/>
    <mergeCell ref="BI68:BK68"/>
    <mergeCell ref="BL68:BV68"/>
    <mergeCell ref="BW68:BY68"/>
    <mergeCell ref="BZ68:CB68"/>
    <mergeCell ref="CF68:CM68"/>
    <mergeCell ref="CN68:CP68"/>
    <mergeCell ref="CQ68:CR68"/>
    <mergeCell ref="BI66:BK66"/>
    <mergeCell ref="BL66:BV66"/>
    <mergeCell ref="BW66:BY66"/>
    <mergeCell ref="BZ66:CB66"/>
    <mergeCell ref="AM67:BG68"/>
    <mergeCell ref="BI67:BK67"/>
    <mergeCell ref="BL67:BV67"/>
    <mergeCell ref="BW67:BY67"/>
    <mergeCell ref="BZ67:CB67"/>
    <mergeCell ref="CS69:CU69"/>
    <mergeCell ref="BI70:BK70"/>
    <mergeCell ref="BL70:BV70"/>
    <mergeCell ref="BW70:BY70"/>
    <mergeCell ref="BZ70:CB70"/>
    <mergeCell ref="CF70:CM70"/>
    <mergeCell ref="CN70:CP70"/>
    <mergeCell ref="CQ70:CR70"/>
    <mergeCell ref="CS70:CU70"/>
    <mergeCell ref="CS68:CU68"/>
    <mergeCell ref="V69:AJ70"/>
    <mergeCell ref="AM69:BG70"/>
    <mergeCell ref="BI69:BK69"/>
    <mergeCell ref="BL69:BV69"/>
    <mergeCell ref="BW69:BY69"/>
    <mergeCell ref="BZ69:CB69"/>
    <mergeCell ref="CF69:CM69"/>
    <mergeCell ref="CN69:CP69"/>
    <mergeCell ref="CQ69:CR69"/>
    <mergeCell ref="V75:AJ75"/>
    <mergeCell ref="V76:AN77"/>
    <mergeCell ref="AO80:BG81"/>
    <mergeCell ref="AO82:AS82"/>
    <mergeCell ref="AT82:BG84"/>
    <mergeCell ref="CN72:CP72"/>
    <mergeCell ref="CQ72:CR72"/>
    <mergeCell ref="CS72:CU72"/>
    <mergeCell ref="AM73:AQ75"/>
    <mergeCell ref="AR73:BG75"/>
    <mergeCell ref="BI73:BV73"/>
    <mergeCell ref="BW73:BY73"/>
    <mergeCell ref="BZ73:CB73"/>
    <mergeCell ref="CF71:CM71"/>
    <mergeCell ref="CN71:CP71"/>
    <mergeCell ref="CQ71:CR71"/>
    <mergeCell ref="CS71:CU71"/>
    <mergeCell ref="V72:AJ74"/>
    <mergeCell ref="BI72:BK72"/>
    <mergeCell ref="BL72:BV72"/>
    <mergeCell ref="BW72:BY72"/>
    <mergeCell ref="BZ72:CB72"/>
    <mergeCell ref="CF72:CM72"/>
    <mergeCell ref="V71:AJ71"/>
    <mergeCell ref="AM71:BG72"/>
    <mergeCell ref="BI71:BK71"/>
    <mergeCell ref="BL71:BV71"/>
    <mergeCell ref="BW71:BY71"/>
    <mergeCell ref="BZ71:CB71"/>
  </mergeCells>
  <phoneticPr fontId="1"/>
  <conditionalFormatting sqref="AF8:AO10">
    <cfRule type="cellIs" dxfId="76" priority="24" stopIfTrue="1" operator="equal">
      <formula>0</formula>
    </cfRule>
  </conditionalFormatting>
  <conditionalFormatting sqref="AP10:AU10">
    <cfRule type="cellIs" dxfId="75" priority="25" stopIfTrue="1" operator="equal">
      <formula>0</formula>
    </cfRule>
  </conditionalFormatting>
  <conditionalFormatting sqref="K12">
    <cfRule type="expression" dxfId="74" priority="23" stopIfTrue="1">
      <formula>A12=0</formula>
    </cfRule>
  </conditionalFormatting>
  <conditionalFormatting sqref="A12:J12 CK12:CR12">
    <cfRule type="cellIs" dxfId="73" priority="22" operator="equal">
      <formula>0</formula>
    </cfRule>
  </conditionalFormatting>
  <conditionalFormatting sqref="BE12">
    <cfRule type="expression" dxfId="72" priority="21" stopIfTrue="1">
      <formula>AW12=0</formula>
    </cfRule>
  </conditionalFormatting>
  <conditionalFormatting sqref="CS12">
    <cfRule type="expression" dxfId="71" priority="20" stopIfTrue="1">
      <formula>CK12=0</formula>
    </cfRule>
  </conditionalFormatting>
  <conditionalFormatting sqref="AW12:BD12">
    <cfRule type="cellIs" dxfId="70" priority="19" operator="equal">
      <formula>0</formula>
    </cfRule>
  </conditionalFormatting>
  <conditionalFormatting sqref="BS12">
    <cfRule type="expression" dxfId="69" priority="18" stopIfTrue="1">
      <formula>BI12=0</formula>
    </cfRule>
  </conditionalFormatting>
  <conditionalFormatting sqref="BI12:BR12">
    <cfRule type="cellIs" dxfId="68" priority="17" operator="equal">
      <formula>0</formula>
    </cfRule>
  </conditionalFormatting>
  <conditionalFormatting sqref="A14:C18 A20:C26 A28:C35 A45:C48 AO38:AQ45 AO28:AQ36 BI14:BK15 U24:W32 A50:C55 A57:C59 U34:W36 U38:W42 U14:W18 U20:W22 U44:W52 AO26 U54:W57 A37:C37 A39:C43 AO14:AQ15 AO21:AQ21">
    <cfRule type="expression" dxfId="67" priority="26">
      <formula>$CS$68="●"</formula>
    </cfRule>
  </conditionalFormatting>
  <conditionalFormatting sqref="BI16:BK21 AO47:AQ49 BI31:BK42 BI44:BK51 BI23:BK26 BI28:BK29 BI53:BK59">
    <cfRule type="expression" dxfId="66" priority="27">
      <formula>$CS$69="●"</formula>
    </cfRule>
  </conditionalFormatting>
  <conditionalFormatting sqref="CC14:CE23 CC25:CE26 CC31:CE38 BI61:BK72 CC29:CE29">
    <cfRule type="expression" dxfId="65" priority="28">
      <formula>$CS$70="●"</formula>
    </cfRule>
  </conditionalFormatting>
  <conditionalFormatting sqref="CC44:CC45 CC47:CE51 CC40:CE43 AO51 AO52:AQ56">
    <cfRule type="expression" dxfId="64" priority="29">
      <formula>$CS$71="●"</formula>
    </cfRule>
  </conditionalFormatting>
  <conditionalFormatting sqref="A56:C56">
    <cfRule type="expression" dxfId="63" priority="16">
      <formula>$CS$68="●"</formula>
    </cfRule>
  </conditionalFormatting>
  <conditionalFormatting sqref="U37:W37">
    <cfRule type="expression" dxfId="62" priority="15">
      <formula>$CS$68="●"</formula>
    </cfRule>
  </conditionalFormatting>
  <conditionalFormatting sqref="BI27:BK27">
    <cfRule type="expression" dxfId="61" priority="14">
      <formula>$CS$69="●"</formula>
    </cfRule>
  </conditionalFormatting>
  <conditionalFormatting sqref="CC27:CE27">
    <cfRule type="expression" dxfId="60" priority="13">
      <formula>$CS$70="●"</formula>
    </cfRule>
  </conditionalFormatting>
  <conditionalFormatting sqref="U19:W19">
    <cfRule type="expression" dxfId="59" priority="12">
      <formula>$CS$68="●"</formula>
    </cfRule>
  </conditionalFormatting>
  <conditionalFormatting sqref="CC28:CE28">
    <cfRule type="expression" dxfId="58" priority="11">
      <formula>$CS$70="●"</formula>
    </cfRule>
  </conditionalFormatting>
  <conditionalFormatting sqref="AO22">
    <cfRule type="expression" dxfId="57" priority="10">
      <formula>$CS$68="●"</formula>
    </cfRule>
  </conditionalFormatting>
  <conditionalFormatting sqref="AO25">
    <cfRule type="expression" dxfId="56" priority="9">
      <formula>$CS$68="●"</formula>
    </cfRule>
  </conditionalFormatting>
  <conditionalFormatting sqref="AO24">
    <cfRule type="expression" dxfId="55" priority="8">
      <formula>$CS$68="●"</formula>
    </cfRule>
  </conditionalFormatting>
  <conditionalFormatting sqref="AO23">
    <cfRule type="expression" dxfId="54" priority="7">
      <formula>$CS$68="●"</formula>
    </cfRule>
  </conditionalFormatting>
  <conditionalFormatting sqref="A38:C38">
    <cfRule type="expression" dxfId="53" priority="6">
      <formula>$CS$68="●"</formula>
    </cfRule>
  </conditionalFormatting>
  <conditionalFormatting sqref="AO17:AQ17">
    <cfRule type="expression" dxfId="52" priority="5">
      <formula>$CS$68="●"</formula>
    </cfRule>
  </conditionalFormatting>
  <conditionalFormatting sqref="AO18:AQ18">
    <cfRule type="expression" dxfId="51" priority="4">
      <formula>$CS$68="●"</formula>
    </cfRule>
  </conditionalFormatting>
  <conditionalFormatting sqref="AO16:AQ16">
    <cfRule type="expression" dxfId="50" priority="3">
      <formula>$CS$68="●"</formula>
    </cfRule>
  </conditionalFormatting>
  <conditionalFormatting sqref="AO19:AQ19">
    <cfRule type="expression" dxfId="49" priority="2">
      <formula>$CS$68="●"</formula>
    </cfRule>
  </conditionalFormatting>
  <conditionalFormatting sqref="AO20:AQ20">
    <cfRule type="expression" dxfId="48" priority="1">
      <formula>$CS$68="●"</formula>
    </cfRule>
  </conditionalFormatting>
  <dataValidations count="2">
    <dataValidation type="list" allowBlank="1" showInputMessage="1" showErrorMessage="1" sqref="A5:G8" xr:uid="{0CE41F2E-97A5-475D-B303-B79AF1B3650B}">
      <formula1>$AV$3:$AZ$3</formula1>
    </dataValidation>
    <dataValidation type="list" allowBlank="1" showInputMessage="1" showErrorMessage="1" sqref="CS68:CU71" xr:uid="{23945B59-E50D-47E0-8439-1F465B4D8BB5}">
      <formula1>"●,　"</formula1>
    </dataValidation>
  </dataValidations>
  <pageMargins left="0.78740157480314965" right="0.39370078740157483" top="0.39370078740157483" bottom="0.21" header="0.51181102362204722" footer="0.45"/>
  <pageSetup paperSize="8"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Group Box 1">
              <controlPr defaultSize="0" autoFill="0" autoPict="0">
                <anchor moveWithCells="1">
                  <from>
                    <xdr:col>47</xdr:col>
                    <xdr:colOff>0</xdr:colOff>
                    <xdr:row>7</xdr:row>
                    <xdr:rowOff>0</xdr:rowOff>
                  </from>
                  <to>
                    <xdr:col>56</xdr:col>
                    <xdr:colOff>0</xdr:colOff>
                    <xdr:row>9</xdr:row>
                    <xdr:rowOff>312420</xdr:rowOff>
                  </to>
                </anchor>
              </controlPr>
            </control>
          </mc:Choice>
        </mc:AlternateContent>
        <mc:AlternateContent xmlns:mc="http://schemas.openxmlformats.org/markup-compatibility/2006">
          <mc:Choice Requires="x14">
            <control shapeId="703490" r:id="rId5" name="Option Button 2">
              <controlPr defaultSize="0" autoFill="0" autoLine="0" autoPict="0">
                <anchor moveWithCells="1">
                  <from>
                    <xdr:col>47</xdr:col>
                    <xdr:colOff>7620</xdr:colOff>
                    <xdr:row>8</xdr:row>
                    <xdr:rowOff>0</xdr:rowOff>
                  </from>
                  <to>
                    <xdr:col>51</xdr:col>
                    <xdr:colOff>45720</xdr:colOff>
                    <xdr:row>9</xdr:row>
                    <xdr:rowOff>0</xdr:rowOff>
                  </to>
                </anchor>
              </controlPr>
            </control>
          </mc:Choice>
        </mc:AlternateContent>
        <mc:AlternateContent xmlns:mc="http://schemas.openxmlformats.org/markup-compatibility/2006">
          <mc:Choice Requires="x14">
            <control shapeId="703491" r:id="rId6" name="Option Button 3">
              <controlPr defaultSize="0" autoFill="0" autoLine="0" autoPict="0">
                <anchor moveWithCells="1">
                  <from>
                    <xdr:col>47</xdr:col>
                    <xdr:colOff>7620</xdr:colOff>
                    <xdr:row>9</xdr:row>
                    <xdr:rowOff>45720</xdr:rowOff>
                  </from>
                  <to>
                    <xdr:col>49</xdr:col>
                    <xdr:colOff>152400</xdr:colOff>
                    <xdr:row>9</xdr:row>
                    <xdr:rowOff>274320</xdr:rowOff>
                  </to>
                </anchor>
              </controlPr>
            </control>
          </mc:Choice>
        </mc:AlternateContent>
        <mc:AlternateContent xmlns:mc="http://schemas.openxmlformats.org/markup-compatibility/2006">
          <mc:Choice Requires="x14">
            <control shapeId="703492" r:id="rId7" name="Option Button 4">
              <controlPr defaultSize="0" autoFill="0" autoLine="0" autoPict="0">
                <anchor moveWithCells="1">
                  <from>
                    <xdr:col>51</xdr:col>
                    <xdr:colOff>7620</xdr:colOff>
                    <xdr:row>9</xdr:row>
                    <xdr:rowOff>45720</xdr:rowOff>
                  </from>
                  <to>
                    <xdr:col>54</xdr:col>
                    <xdr:colOff>106680</xdr:colOff>
                    <xdr:row>9</xdr:row>
                    <xdr:rowOff>274320</xdr:rowOff>
                  </to>
                </anchor>
              </controlPr>
            </control>
          </mc:Choice>
        </mc:AlternateContent>
        <mc:AlternateContent xmlns:mc="http://schemas.openxmlformats.org/markup-compatibility/2006">
          <mc:Choice Requires="x14">
            <control shapeId="703493" r:id="rId8" name="Group Box 5">
              <controlPr defaultSize="0" autoFill="0" autoPict="0">
                <anchor moveWithCells="1">
                  <from>
                    <xdr:col>56</xdr:col>
                    <xdr:colOff>0</xdr:colOff>
                    <xdr:row>3</xdr:row>
                    <xdr:rowOff>0</xdr:rowOff>
                  </from>
                  <to>
                    <xdr:col>68</xdr:col>
                    <xdr:colOff>152400</xdr:colOff>
                    <xdr:row>9</xdr:row>
                    <xdr:rowOff>312420</xdr:rowOff>
                  </to>
                </anchor>
              </controlPr>
            </control>
          </mc:Choice>
        </mc:AlternateContent>
        <mc:AlternateContent xmlns:mc="http://schemas.openxmlformats.org/markup-compatibility/2006">
          <mc:Choice Requires="x14">
            <control shapeId="703494" r:id="rId9" name="Option Button 6">
              <controlPr defaultSize="0" autoFill="0" autoLine="0" autoPict="0">
                <anchor moveWithCells="1">
                  <from>
                    <xdr:col>64</xdr:col>
                    <xdr:colOff>22860</xdr:colOff>
                    <xdr:row>3</xdr:row>
                    <xdr:rowOff>0</xdr:rowOff>
                  </from>
                  <to>
                    <xdr:col>68</xdr:col>
                    <xdr:colOff>45720</xdr:colOff>
                    <xdr:row>4</xdr:row>
                    <xdr:rowOff>0</xdr:rowOff>
                  </to>
                </anchor>
              </controlPr>
            </control>
          </mc:Choice>
        </mc:AlternateContent>
        <mc:AlternateContent xmlns:mc="http://schemas.openxmlformats.org/markup-compatibility/2006">
          <mc:Choice Requires="x14">
            <control shapeId="703495" r:id="rId10" name="Option Button 7">
              <controlPr defaultSize="0" autoFill="0" autoLine="0" autoPict="0">
                <anchor moveWithCells="1">
                  <from>
                    <xdr:col>56</xdr:col>
                    <xdr:colOff>30480</xdr:colOff>
                    <xdr:row>3</xdr:row>
                    <xdr:rowOff>175260</xdr:rowOff>
                  </from>
                  <to>
                    <xdr:col>60</xdr:col>
                    <xdr:colOff>0</xdr:colOff>
                    <xdr:row>5</xdr:row>
                    <xdr:rowOff>0</xdr:rowOff>
                  </to>
                </anchor>
              </controlPr>
            </control>
          </mc:Choice>
        </mc:AlternateContent>
        <mc:AlternateContent xmlns:mc="http://schemas.openxmlformats.org/markup-compatibility/2006">
          <mc:Choice Requires="x14">
            <control shapeId="703496" r:id="rId11" name="Option Button 8">
              <controlPr defaultSize="0" autoFill="0" autoLine="0" autoPict="0">
                <anchor moveWithCells="1">
                  <from>
                    <xdr:col>64</xdr:col>
                    <xdr:colOff>7620</xdr:colOff>
                    <xdr:row>4</xdr:row>
                    <xdr:rowOff>0</xdr:rowOff>
                  </from>
                  <to>
                    <xdr:col>67</xdr:col>
                    <xdr:colOff>0</xdr:colOff>
                    <xdr:row>5</xdr:row>
                    <xdr:rowOff>0</xdr:rowOff>
                  </to>
                </anchor>
              </controlPr>
            </control>
          </mc:Choice>
        </mc:AlternateContent>
        <mc:AlternateContent xmlns:mc="http://schemas.openxmlformats.org/markup-compatibility/2006">
          <mc:Choice Requires="x14">
            <control shapeId="703497" r:id="rId12" name="Check Box 9">
              <controlPr defaultSize="0" autoFill="0" autoLine="0" autoPict="0">
                <anchor moveWithCells="1">
                  <from>
                    <xdr:col>47</xdr:col>
                    <xdr:colOff>7620</xdr:colOff>
                    <xdr:row>6</xdr:row>
                    <xdr:rowOff>38100</xdr:rowOff>
                  </from>
                  <to>
                    <xdr:col>50</xdr:col>
                    <xdr:colOff>106680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B79F-49A9-40CC-A268-08B3F60E5DAE}">
  <sheetPr>
    <pageSetUpPr fitToPage="1"/>
  </sheetPr>
  <dimension ref="A1:DP79"/>
  <sheetViews>
    <sheetView showGridLines="0" zoomScale="55" zoomScaleNormal="55" zoomScaleSheetLayoutView="55" workbookViewId="0">
      <selection sqref="A1:BE2"/>
    </sheetView>
  </sheetViews>
  <sheetFormatPr defaultColWidth="9" defaultRowHeight="13.2" x14ac:dyDescent="0.2"/>
  <cols>
    <col min="1" max="100" width="2.5" style="84" customWidth="1"/>
    <col min="101" max="16384" width="9" style="84"/>
  </cols>
  <sheetData>
    <row r="1" spans="1:120" ht="18.75" customHeight="1" x14ac:dyDescent="0.4">
      <c r="A1" s="540" t="s">
        <v>1738</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37"/>
      <c r="CG1" s="37"/>
      <c r="CH1" s="37"/>
      <c r="CI1" s="37"/>
      <c r="CJ1" s="37"/>
      <c r="CK1" s="37"/>
      <c r="CL1" s="37"/>
      <c r="CM1" s="37"/>
      <c r="CN1" s="37"/>
      <c r="CO1" s="37"/>
      <c r="CP1" s="37"/>
      <c r="CQ1" s="37"/>
      <c r="CR1" s="37"/>
      <c r="CS1" s="37"/>
      <c r="CT1" s="37"/>
      <c r="CU1" s="37"/>
      <c r="CV1" s="37"/>
    </row>
    <row r="2" spans="1:120" ht="17.25" customHeight="1" x14ac:dyDescent="0.4">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37"/>
      <c r="CF2" s="37"/>
      <c r="CG2" s="37"/>
      <c r="CH2" s="37"/>
      <c r="CI2" s="37"/>
      <c r="CJ2" s="37"/>
      <c r="CK2" s="37"/>
      <c r="CL2" s="37"/>
      <c r="CM2" s="37"/>
      <c r="CN2" s="37"/>
      <c r="CO2" s="37"/>
      <c r="CP2" s="37"/>
      <c r="CQ2" s="37"/>
      <c r="CR2" s="37"/>
      <c r="CS2" s="37"/>
      <c r="CT2" s="37"/>
      <c r="CU2" s="37"/>
      <c r="CV2" s="37"/>
    </row>
    <row r="3" spans="1:120" ht="14.25" customHeight="1" thickBot="1" x14ac:dyDescent="0.25">
      <c r="A3" s="38"/>
      <c r="B3" s="38"/>
      <c r="C3" s="38"/>
      <c r="D3" s="38"/>
      <c r="E3" s="38"/>
      <c r="F3" s="38"/>
      <c r="G3" s="38"/>
      <c r="H3" s="98"/>
      <c r="I3" s="541" t="s">
        <v>14</v>
      </c>
      <c r="J3" s="541"/>
      <c r="K3" s="541"/>
      <c r="L3" s="541"/>
      <c r="M3" s="541"/>
      <c r="N3" s="541"/>
      <c r="O3" s="541"/>
      <c r="P3" s="541"/>
      <c r="Q3" s="541"/>
      <c r="R3" s="38"/>
      <c r="S3" s="3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56">
        <f>IF(CEILING(CJ4-1,7)-1&lt;CJ4,"",CEILING(CJ4-1,7)-1)+1</f>
        <v>43834</v>
      </c>
      <c r="AW3" s="56">
        <f>IF(AV3="",CEILING(CJ4-1,7)+6,AV3+7+7)-1</f>
        <v>43847</v>
      </c>
      <c r="AX3" s="56">
        <f>AW3+7</f>
        <v>43854</v>
      </c>
      <c r="AY3" s="56">
        <f>AX3+7</f>
        <v>43861</v>
      </c>
      <c r="AZ3" s="56"/>
      <c r="BA3" s="50" t="b">
        <f>IF(ヘッダ入力!BA3="","",ヘッダ入力!BA3)</f>
        <v>0</v>
      </c>
      <c r="BB3" s="50">
        <f>IF(ヘッダ入力!BB3="","",ヘッダ入力!BB3)</f>
        <v>0</v>
      </c>
      <c r="BC3" s="50">
        <f>IF(ヘッダ入力!BC3="","",ヘッダ入力!BC3)</f>
        <v>0</v>
      </c>
      <c r="BD3" s="98"/>
      <c r="BE3" s="542" t="s">
        <v>15</v>
      </c>
      <c r="BF3" s="542"/>
      <c r="BG3" s="542"/>
      <c r="BH3" s="542"/>
      <c r="BI3" s="542"/>
      <c r="BJ3" s="542"/>
      <c r="BK3" s="542"/>
      <c r="BL3" s="542"/>
      <c r="BM3" s="542"/>
      <c r="BN3" s="542"/>
      <c r="BO3" s="542"/>
      <c r="BP3" s="542"/>
      <c r="BQ3" s="542"/>
      <c r="BR3" s="98"/>
      <c r="BS3" s="98"/>
      <c r="BT3" s="98"/>
      <c r="BU3" s="98"/>
      <c r="BV3" s="98"/>
      <c r="BW3" s="98"/>
      <c r="BX3" s="98"/>
      <c r="BY3" s="98"/>
      <c r="BZ3" s="98"/>
      <c r="CA3" s="98"/>
      <c r="CB3" s="98"/>
      <c r="CC3" s="98"/>
      <c r="CD3" s="98"/>
      <c r="CE3" s="98"/>
      <c r="CF3" s="40"/>
      <c r="CG3" s="40"/>
      <c r="CH3" s="40"/>
      <c r="CI3" s="40"/>
      <c r="CJ3" s="40"/>
      <c r="CK3" s="40"/>
      <c r="CL3" s="40"/>
      <c r="CM3" s="40"/>
      <c r="CN3" s="40"/>
      <c r="CO3" s="40"/>
      <c r="CP3" s="40"/>
      <c r="CQ3" s="40"/>
      <c r="CR3" s="40"/>
      <c r="CS3" s="40"/>
      <c r="CT3" s="40"/>
      <c r="CU3" s="40"/>
      <c r="CV3" s="40"/>
    </row>
    <row r="4" spans="1:120" ht="14.25" customHeight="1" thickTop="1" x14ac:dyDescent="0.2">
      <c r="A4" s="543" t="s">
        <v>17</v>
      </c>
      <c r="B4" s="544"/>
      <c r="C4" s="544"/>
      <c r="D4" s="544"/>
      <c r="E4" s="544"/>
      <c r="F4" s="544"/>
      <c r="G4" s="545"/>
      <c r="H4" s="98"/>
      <c r="I4" s="543" t="s">
        <v>18</v>
      </c>
      <c r="J4" s="544"/>
      <c r="K4" s="544"/>
      <c r="L4" s="544"/>
      <c r="M4" s="544"/>
      <c r="N4" s="544"/>
      <c r="O4" s="544"/>
      <c r="P4" s="544"/>
      <c r="Q4" s="544"/>
      <c r="R4" s="544"/>
      <c r="S4" s="544"/>
      <c r="T4" s="544"/>
      <c r="U4" s="544"/>
      <c r="V4" s="544"/>
      <c r="W4" s="544"/>
      <c r="X4" s="544"/>
      <c r="Y4" s="544"/>
      <c r="Z4" s="544"/>
      <c r="AA4" s="544"/>
      <c r="AB4" s="544"/>
      <c r="AC4" s="544"/>
      <c r="AD4" s="544"/>
      <c r="AE4" s="546"/>
      <c r="AF4" s="547" t="s">
        <v>19</v>
      </c>
      <c r="AG4" s="544"/>
      <c r="AH4" s="544"/>
      <c r="AI4" s="544"/>
      <c r="AJ4" s="544"/>
      <c r="AK4" s="544"/>
      <c r="AL4" s="544"/>
      <c r="AM4" s="544"/>
      <c r="AN4" s="546"/>
      <c r="AO4" s="547" t="s">
        <v>157</v>
      </c>
      <c r="AP4" s="544"/>
      <c r="AQ4" s="544"/>
      <c r="AR4" s="544"/>
      <c r="AS4" s="544"/>
      <c r="AT4" s="544"/>
      <c r="AU4" s="546"/>
      <c r="AV4" s="547" t="s">
        <v>21</v>
      </c>
      <c r="AW4" s="544"/>
      <c r="AX4" s="544"/>
      <c r="AY4" s="544"/>
      <c r="AZ4" s="544"/>
      <c r="BA4" s="544"/>
      <c r="BB4" s="544"/>
      <c r="BC4" s="544"/>
      <c r="BD4" s="545"/>
      <c r="BE4" s="548" t="s">
        <v>22</v>
      </c>
      <c r="BF4" s="549"/>
      <c r="BG4" s="549"/>
      <c r="BH4" s="549"/>
      <c r="BI4" s="549"/>
      <c r="BJ4" s="549"/>
      <c r="BK4" s="549"/>
      <c r="BL4" s="549"/>
      <c r="BM4" s="99" t="s">
        <v>23</v>
      </c>
      <c r="BN4" s="505" t="s">
        <v>24</v>
      </c>
      <c r="BO4" s="505"/>
      <c r="BP4" s="505"/>
      <c r="BQ4" s="506"/>
      <c r="BR4" s="507" t="s">
        <v>27</v>
      </c>
      <c r="BS4" s="508"/>
      <c r="BT4" s="508"/>
      <c r="BU4" s="508"/>
      <c r="BV4" s="511" t="s">
        <v>158</v>
      </c>
      <c r="BW4" s="511"/>
      <c r="BX4" s="511"/>
      <c r="BY4" s="511"/>
      <c r="BZ4" s="511"/>
      <c r="CA4" s="511"/>
      <c r="CB4" s="511"/>
      <c r="CC4" s="511"/>
      <c r="CD4" s="511"/>
      <c r="CE4" s="511"/>
      <c r="CF4" s="511"/>
      <c r="CG4" s="513" t="s">
        <v>28</v>
      </c>
      <c r="CH4" s="513"/>
      <c r="CI4" s="514"/>
      <c r="CJ4" s="517">
        <f>チラシ申込書CSV出力!A1</f>
        <v>43831</v>
      </c>
      <c r="CK4" s="518"/>
      <c r="CL4" s="518"/>
      <c r="CM4" s="518"/>
      <c r="CN4" s="518"/>
      <c r="CO4" s="518"/>
      <c r="CP4" s="518"/>
      <c r="CQ4" s="518"/>
      <c r="CR4" s="518"/>
      <c r="CS4" s="518"/>
      <c r="CT4" s="518"/>
      <c r="CU4" s="518"/>
      <c r="CV4" s="518"/>
    </row>
    <row r="5" spans="1:120" ht="17.25" customHeight="1" x14ac:dyDescent="0.2">
      <c r="A5" s="519" t="str">
        <f>IF(ヘッダ入力!A5="","",ヘッダ入力!A5)</f>
        <v/>
      </c>
      <c r="B5" s="520"/>
      <c r="C5" s="520"/>
      <c r="D5" s="520"/>
      <c r="E5" s="520"/>
      <c r="F5" s="520"/>
      <c r="G5" s="521"/>
      <c r="H5" s="98"/>
      <c r="I5" s="435" t="str">
        <f>IF(ヘッダ入力!I5="","",ヘッダ入力!I5)</f>
        <v/>
      </c>
      <c r="J5" s="436"/>
      <c r="K5" s="436"/>
      <c r="L5" s="436"/>
      <c r="M5" s="436"/>
      <c r="N5" s="436"/>
      <c r="O5" s="436"/>
      <c r="P5" s="436"/>
      <c r="Q5" s="436"/>
      <c r="R5" s="436"/>
      <c r="S5" s="436"/>
      <c r="T5" s="436"/>
      <c r="U5" s="436"/>
      <c r="V5" s="436"/>
      <c r="W5" s="436"/>
      <c r="X5" s="436"/>
      <c r="Y5" s="436"/>
      <c r="Z5" s="436"/>
      <c r="AA5" s="436"/>
      <c r="AB5" s="436"/>
      <c r="AC5" s="436"/>
      <c r="AD5" s="436"/>
      <c r="AE5" s="437"/>
      <c r="AF5" s="528" t="str">
        <f>IF(ヘッダ入力!AF5="","",ヘッダ入力!AF5)</f>
        <v/>
      </c>
      <c r="AG5" s="529"/>
      <c r="AH5" s="529"/>
      <c r="AI5" s="529"/>
      <c r="AJ5" s="529"/>
      <c r="AK5" s="529"/>
      <c r="AL5" s="529"/>
      <c r="AM5" s="529"/>
      <c r="AN5" s="530"/>
      <c r="AO5" s="534" t="str">
        <f>IF(ヘッダ入力!AO5="","",ヘッダ入力!AO5)</f>
        <v/>
      </c>
      <c r="AP5" s="535"/>
      <c r="AQ5" s="535"/>
      <c r="AR5" s="535"/>
      <c r="AS5" s="535"/>
      <c r="AT5" s="535"/>
      <c r="AU5" s="536"/>
      <c r="AV5" s="499" t="s">
        <v>29</v>
      </c>
      <c r="AW5" s="500"/>
      <c r="AX5" s="495" t="str">
        <f>IF(ヘッダ入力!AX5="","",ヘッダ入力!AX5)</f>
        <v/>
      </c>
      <c r="AY5" s="496"/>
      <c r="AZ5" s="496"/>
      <c r="BA5" s="496"/>
      <c r="BB5" s="496"/>
      <c r="BC5" s="496"/>
      <c r="BD5" s="98" t="s">
        <v>30</v>
      </c>
      <c r="BE5" s="41"/>
      <c r="BF5" s="497" t="s">
        <v>31</v>
      </c>
      <c r="BG5" s="497"/>
      <c r="BH5" s="497"/>
      <c r="BI5" s="497"/>
      <c r="BJ5" s="497"/>
      <c r="BK5" s="497"/>
      <c r="BL5" s="97"/>
      <c r="BM5" s="97"/>
      <c r="BN5" s="497" t="s">
        <v>159</v>
      </c>
      <c r="BO5" s="497"/>
      <c r="BP5" s="497"/>
      <c r="BQ5" s="498"/>
      <c r="BR5" s="509"/>
      <c r="BS5" s="510"/>
      <c r="BT5" s="510"/>
      <c r="BU5" s="510"/>
      <c r="BV5" s="512"/>
      <c r="BW5" s="512"/>
      <c r="BX5" s="512"/>
      <c r="BY5" s="512"/>
      <c r="BZ5" s="512"/>
      <c r="CA5" s="512"/>
      <c r="CB5" s="512"/>
      <c r="CC5" s="512"/>
      <c r="CD5" s="512"/>
      <c r="CE5" s="512"/>
      <c r="CF5" s="512"/>
      <c r="CG5" s="515"/>
      <c r="CH5" s="515"/>
      <c r="CI5" s="516"/>
      <c r="CJ5" s="517"/>
      <c r="CK5" s="518"/>
      <c r="CL5" s="518"/>
      <c r="CM5" s="518"/>
      <c r="CN5" s="518"/>
      <c r="CO5" s="518"/>
      <c r="CP5" s="518"/>
      <c r="CQ5" s="518"/>
      <c r="CR5" s="518"/>
      <c r="CS5" s="518"/>
      <c r="CT5" s="518"/>
      <c r="CU5" s="518"/>
      <c r="CV5" s="518"/>
      <c r="CY5" s="70"/>
    </row>
    <row r="6" spans="1:120" ht="17.25" customHeight="1" x14ac:dyDescent="0.2">
      <c r="A6" s="519"/>
      <c r="B6" s="520"/>
      <c r="C6" s="520"/>
      <c r="D6" s="520"/>
      <c r="E6" s="520"/>
      <c r="F6" s="520"/>
      <c r="G6" s="521"/>
      <c r="H6" s="98"/>
      <c r="I6" s="525"/>
      <c r="J6" s="526"/>
      <c r="K6" s="526"/>
      <c r="L6" s="526"/>
      <c r="M6" s="526"/>
      <c r="N6" s="526"/>
      <c r="O6" s="526"/>
      <c r="P6" s="526"/>
      <c r="Q6" s="526"/>
      <c r="R6" s="526"/>
      <c r="S6" s="526"/>
      <c r="T6" s="526"/>
      <c r="U6" s="526"/>
      <c r="V6" s="526"/>
      <c r="W6" s="526"/>
      <c r="X6" s="526"/>
      <c r="Y6" s="526"/>
      <c r="Z6" s="526"/>
      <c r="AA6" s="526"/>
      <c r="AB6" s="526"/>
      <c r="AC6" s="526"/>
      <c r="AD6" s="526"/>
      <c r="AE6" s="527"/>
      <c r="AF6" s="531"/>
      <c r="AG6" s="532"/>
      <c r="AH6" s="532"/>
      <c r="AI6" s="532"/>
      <c r="AJ6" s="532"/>
      <c r="AK6" s="532"/>
      <c r="AL6" s="532"/>
      <c r="AM6" s="532"/>
      <c r="AN6" s="533"/>
      <c r="AO6" s="537"/>
      <c r="AP6" s="538"/>
      <c r="AQ6" s="538"/>
      <c r="AR6" s="538"/>
      <c r="AS6" s="538"/>
      <c r="AT6" s="538"/>
      <c r="AU6" s="539"/>
      <c r="AV6" s="499" t="s">
        <v>29</v>
      </c>
      <c r="AW6" s="500"/>
      <c r="AX6" s="501" t="str">
        <f>IF(ヘッダ入力!AX6="","",ヘッダ入力!AX6)</f>
        <v/>
      </c>
      <c r="AY6" s="502"/>
      <c r="AZ6" s="502"/>
      <c r="BA6" s="502"/>
      <c r="BB6" s="502"/>
      <c r="BC6" s="502"/>
      <c r="BD6" s="98" t="s">
        <v>30</v>
      </c>
      <c r="BE6" s="42"/>
      <c r="BF6" s="503"/>
      <c r="BG6" s="503"/>
      <c r="BH6" s="503"/>
      <c r="BI6" s="503"/>
      <c r="BJ6" s="504"/>
      <c r="BK6" s="504"/>
      <c r="BL6" s="504"/>
      <c r="BM6" s="504"/>
      <c r="BN6" s="504"/>
      <c r="BO6" s="504"/>
      <c r="BP6" s="504"/>
      <c r="BQ6" s="43"/>
      <c r="BR6" s="483" t="s">
        <v>35</v>
      </c>
      <c r="BS6" s="484"/>
      <c r="BT6" s="484"/>
      <c r="BU6" s="484"/>
      <c r="BV6" s="484"/>
      <c r="BW6" s="484"/>
      <c r="BX6" s="484"/>
      <c r="BY6" s="484"/>
      <c r="BZ6" s="484"/>
      <c r="CA6" s="484"/>
      <c r="CB6" s="484"/>
      <c r="CC6" s="484"/>
      <c r="CD6" s="484"/>
      <c r="CE6" s="484"/>
      <c r="CF6" s="484"/>
      <c r="CG6" s="484"/>
      <c r="CH6" s="484"/>
      <c r="CI6" s="485"/>
      <c r="CJ6" s="517"/>
      <c r="CK6" s="518"/>
      <c r="CL6" s="518"/>
      <c r="CM6" s="518"/>
      <c r="CN6" s="518"/>
      <c r="CO6" s="518"/>
      <c r="CP6" s="518"/>
      <c r="CQ6" s="518"/>
      <c r="CR6" s="518"/>
      <c r="CS6" s="518"/>
      <c r="CT6" s="518"/>
      <c r="CU6" s="518"/>
      <c r="CV6" s="518"/>
    </row>
    <row r="7" spans="1:120" ht="18" customHeight="1" x14ac:dyDescent="0.2">
      <c r="A7" s="519"/>
      <c r="B7" s="520"/>
      <c r="C7" s="520"/>
      <c r="D7" s="520"/>
      <c r="E7" s="520"/>
      <c r="F7" s="520"/>
      <c r="G7" s="521"/>
      <c r="H7" s="98"/>
      <c r="I7" s="486" t="s">
        <v>36</v>
      </c>
      <c r="J7" s="487"/>
      <c r="K7" s="488" t="str">
        <f>IF(ヘッダ入力!K7="","",ヘッダ入力!K7)</f>
        <v/>
      </c>
      <c r="L7" s="489"/>
      <c r="M7" s="489"/>
      <c r="N7" s="96" t="s">
        <v>37</v>
      </c>
      <c r="O7" s="488" t="str">
        <f>IF(ヘッダ入力!O7="","",ヘッダ入力!O7)</f>
        <v/>
      </c>
      <c r="P7" s="489"/>
      <c r="Q7" s="489"/>
      <c r="R7" s="96" t="s">
        <v>37</v>
      </c>
      <c r="S7" s="488" t="str">
        <f>IF(ヘッダ入力!S7="","",ヘッダ入力!S7)</f>
        <v/>
      </c>
      <c r="T7" s="489"/>
      <c r="U7" s="489"/>
      <c r="V7" s="489"/>
      <c r="W7" s="490" t="s">
        <v>38</v>
      </c>
      <c r="X7" s="490"/>
      <c r="Y7" s="490"/>
      <c r="Z7" s="491" t="str">
        <f>IF(ヘッダ入力!Z7="","",ヘッダ入力!Z7)</f>
        <v/>
      </c>
      <c r="AA7" s="491"/>
      <c r="AB7" s="491"/>
      <c r="AC7" s="491"/>
      <c r="AD7" s="492" t="s">
        <v>39</v>
      </c>
      <c r="AE7" s="493"/>
      <c r="AF7" s="468" t="s">
        <v>40</v>
      </c>
      <c r="AG7" s="469"/>
      <c r="AH7" s="469"/>
      <c r="AI7" s="469"/>
      <c r="AJ7" s="469"/>
      <c r="AK7" s="469"/>
      <c r="AL7" s="469"/>
      <c r="AM7" s="469"/>
      <c r="AN7" s="469"/>
      <c r="AO7" s="469"/>
      <c r="AP7" s="469"/>
      <c r="AQ7" s="469"/>
      <c r="AR7" s="469"/>
      <c r="AS7" s="469"/>
      <c r="AT7" s="469"/>
      <c r="AU7" s="95"/>
      <c r="AV7" s="44"/>
      <c r="AW7" s="494" t="s">
        <v>42</v>
      </c>
      <c r="AX7" s="494"/>
      <c r="AY7" s="494"/>
      <c r="AZ7" s="494"/>
      <c r="BA7" s="494"/>
      <c r="BB7" s="45"/>
      <c r="BC7" s="45"/>
      <c r="BD7" s="46"/>
      <c r="BE7" s="449" t="s">
        <v>43</v>
      </c>
      <c r="BF7" s="450"/>
      <c r="BG7" s="450"/>
      <c r="BH7" s="450"/>
      <c r="BI7" s="451"/>
      <c r="BJ7" s="452" t="s">
        <v>44</v>
      </c>
      <c r="BK7" s="450"/>
      <c r="BL7" s="450"/>
      <c r="BM7" s="450"/>
      <c r="BN7" s="450"/>
      <c r="BO7" s="450"/>
      <c r="BP7" s="450"/>
      <c r="BQ7" s="453"/>
      <c r="BR7" s="454" t="s">
        <v>158</v>
      </c>
      <c r="BS7" s="455"/>
      <c r="BT7" s="455"/>
      <c r="BU7" s="455"/>
      <c r="BV7" s="455"/>
      <c r="BW7" s="455"/>
      <c r="BX7" s="455"/>
      <c r="BY7" s="455"/>
      <c r="BZ7" s="455"/>
      <c r="CA7" s="455"/>
      <c r="CB7" s="455"/>
      <c r="CC7" s="455"/>
      <c r="CD7" s="455"/>
      <c r="CE7" s="455"/>
      <c r="CF7" s="455"/>
      <c r="CG7" s="455"/>
      <c r="CH7" s="455"/>
      <c r="CI7" s="456"/>
      <c r="CJ7" s="460">
        <f>チラシ申込書CSV出力!A2</f>
        <v>43818</v>
      </c>
      <c r="CK7" s="461"/>
      <c r="CL7" s="461"/>
      <c r="CM7" s="461"/>
      <c r="CN7" s="461"/>
      <c r="CO7" s="461"/>
      <c r="CP7" s="461"/>
      <c r="CQ7" s="461"/>
      <c r="CR7" s="461"/>
      <c r="CS7" s="461"/>
      <c r="CT7" s="461"/>
      <c r="CU7" s="461"/>
      <c r="CV7" s="461"/>
    </row>
    <row r="8" spans="1:120" ht="14.25" customHeight="1" thickBot="1" x14ac:dyDescent="0.25">
      <c r="A8" s="522"/>
      <c r="B8" s="523"/>
      <c r="C8" s="523"/>
      <c r="D8" s="523"/>
      <c r="E8" s="523"/>
      <c r="F8" s="523"/>
      <c r="G8" s="524"/>
      <c r="H8" s="98"/>
      <c r="I8" s="462" t="s">
        <v>45</v>
      </c>
      <c r="J8" s="444"/>
      <c r="K8" s="444"/>
      <c r="L8" s="444"/>
      <c r="M8" s="444"/>
      <c r="N8" s="444"/>
      <c r="O8" s="444"/>
      <c r="P8" s="444"/>
      <c r="Q8" s="444"/>
      <c r="R8" s="444"/>
      <c r="S8" s="444"/>
      <c r="T8" s="444"/>
      <c r="U8" s="444"/>
      <c r="V8" s="444"/>
      <c r="W8" s="444"/>
      <c r="X8" s="444"/>
      <c r="Y8" s="444"/>
      <c r="Z8" s="444"/>
      <c r="AA8" s="444"/>
      <c r="AB8" s="444"/>
      <c r="AC8" s="444"/>
      <c r="AD8" s="444"/>
      <c r="AE8" s="463"/>
      <c r="AF8" s="464" t="str">
        <f>IF(A12+AO12=0,"",A12+AO12)</f>
        <v/>
      </c>
      <c r="AG8" s="465"/>
      <c r="AH8" s="465"/>
      <c r="AI8" s="465"/>
      <c r="AJ8" s="465"/>
      <c r="AK8" s="465"/>
      <c r="AL8" s="465"/>
      <c r="AM8" s="465"/>
      <c r="AN8" s="465"/>
      <c r="AO8" s="465"/>
      <c r="AP8" s="444"/>
      <c r="AQ8" s="444"/>
      <c r="AR8" s="444"/>
      <c r="AS8" s="444"/>
      <c r="AT8" s="444"/>
      <c r="AU8" s="463"/>
      <c r="AV8" s="468" t="s">
        <v>46</v>
      </c>
      <c r="AW8" s="469"/>
      <c r="AX8" s="469"/>
      <c r="AY8" s="469"/>
      <c r="AZ8" s="469"/>
      <c r="BA8" s="469"/>
      <c r="BB8" s="469"/>
      <c r="BC8" s="469"/>
      <c r="BD8" s="470"/>
      <c r="BE8" s="471" t="str">
        <f>IF(ヘッダ入力!BE8="","",ヘッダ入力!BE8)</f>
        <v/>
      </c>
      <c r="BF8" s="472"/>
      <c r="BG8" s="472"/>
      <c r="BH8" s="472"/>
      <c r="BI8" s="473"/>
      <c r="BJ8" s="477" t="str">
        <f>IF(ヘッダ入力!BJ8="","",ヘッダ入力!BJ8)</f>
        <v/>
      </c>
      <c r="BK8" s="478"/>
      <c r="BL8" s="478"/>
      <c r="BM8" s="478"/>
      <c r="BN8" s="478"/>
      <c r="BO8" s="478"/>
      <c r="BP8" s="478"/>
      <c r="BQ8" s="479"/>
      <c r="BR8" s="454"/>
      <c r="BS8" s="455"/>
      <c r="BT8" s="455"/>
      <c r="BU8" s="455"/>
      <c r="BV8" s="455"/>
      <c r="BW8" s="455"/>
      <c r="BX8" s="455"/>
      <c r="BY8" s="455"/>
      <c r="BZ8" s="455"/>
      <c r="CA8" s="455"/>
      <c r="CB8" s="455"/>
      <c r="CC8" s="455"/>
      <c r="CD8" s="455"/>
      <c r="CE8" s="455"/>
      <c r="CF8" s="455"/>
      <c r="CG8" s="455"/>
      <c r="CH8" s="455"/>
      <c r="CI8" s="456"/>
      <c r="CJ8" s="98"/>
      <c r="CK8" s="98"/>
      <c r="CL8" s="98"/>
      <c r="CM8" s="98"/>
      <c r="CN8" s="98"/>
      <c r="CO8" s="98"/>
      <c r="CP8" s="98"/>
      <c r="CQ8" s="98"/>
      <c r="CR8" s="98"/>
      <c r="CS8" s="98"/>
      <c r="CT8" s="98"/>
      <c r="CU8" s="98"/>
      <c r="CV8" s="98"/>
    </row>
    <row r="9" spans="1:120" ht="13.8" thickTop="1" x14ac:dyDescent="0.2">
      <c r="A9" s="98"/>
      <c r="B9" s="98"/>
      <c r="C9" s="98"/>
      <c r="D9" s="98"/>
      <c r="E9" s="98"/>
      <c r="F9" s="98"/>
      <c r="G9" s="98"/>
      <c r="H9" s="98"/>
      <c r="I9" s="435" t="str">
        <f>IF(ヘッダ入力!I9="","",ヘッダ入力!I9)</f>
        <v/>
      </c>
      <c r="J9" s="436"/>
      <c r="K9" s="436"/>
      <c r="L9" s="436"/>
      <c r="M9" s="436"/>
      <c r="N9" s="436"/>
      <c r="O9" s="436"/>
      <c r="P9" s="436"/>
      <c r="Q9" s="436"/>
      <c r="R9" s="436"/>
      <c r="S9" s="436"/>
      <c r="T9" s="436"/>
      <c r="U9" s="436"/>
      <c r="V9" s="436"/>
      <c r="W9" s="436"/>
      <c r="X9" s="436"/>
      <c r="Y9" s="436"/>
      <c r="Z9" s="436"/>
      <c r="AA9" s="436"/>
      <c r="AB9" s="436"/>
      <c r="AC9" s="436"/>
      <c r="AD9" s="436"/>
      <c r="AE9" s="437"/>
      <c r="AF9" s="464"/>
      <c r="AG9" s="465"/>
      <c r="AH9" s="465"/>
      <c r="AI9" s="465"/>
      <c r="AJ9" s="465"/>
      <c r="AK9" s="465"/>
      <c r="AL9" s="465"/>
      <c r="AM9" s="465"/>
      <c r="AN9" s="465"/>
      <c r="AO9" s="465"/>
      <c r="AP9" s="441" t="s">
        <v>47</v>
      </c>
      <c r="AQ9" s="442"/>
      <c r="AR9" s="442"/>
      <c r="AS9" s="442"/>
      <c r="AT9" s="442"/>
      <c r="AU9" s="443"/>
      <c r="AV9" s="93"/>
      <c r="AW9" s="444" t="s">
        <v>48</v>
      </c>
      <c r="AX9" s="444"/>
      <c r="AY9" s="444"/>
      <c r="AZ9" s="444"/>
      <c r="BA9" s="444"/>
      <c r="BB9" s="93"/>
      <c r="BC9" s="98"/>
      <c r="BD9" s="98"/>
      <c r="BE9" s="471"/>
      <c r="BF9" s="472"/>
      <c r="BG9" s="472"/>
      <c r="BH9" s="472"/>
      <c r="BI9" s="473"/>
      <c r="BJ9" s="477"/>
      <c r="BK9" s="478"/>
      <c r="BL9" s="478"/>
      <c r="BM9" s="478"/>
      <c r="BN9" s="478"/>
      <c r="BO9" s="478"/>
      <c r="BP9" s="478"/>
      <c r="BQ9" s="479"/>
      <c r="BR9" s="454"/>
      <c r="BS9" s="455"/>
      <c r="BT9" s="455"/>
      <c r="BU9" s="455"/>
      <c r="BV9" s="455"/>
      <c r="BW9" s="455"/>
      <c r="BX9" s="455"/>
      <c r="BY9" s="455"/>
      <c r="BZ9" s="455"/>
      <c r="CA9" s="455"/>
      <c r="CB9" s="455"/>
      <c r="CC9" s="455"/>
      <c r="CD9" s="455"/>
      <c r="CE9" s="455"/>
      <c r="CF9" s="455"/>
      <c r="CG9" s="455"/>
      <c r="CH9" s="455"/>
      <c r="CI9" s="456"/>
      <c r="CJ9" s="98"/>
      <c r="CK9" s="98"/>
      <c r="CL9" s="98"/>
      <c r="CM9" s="98"/>
      <c r="CN9" s="98"/>
      <c r="CO9" s="98"/>
      <c r="CP9" s="98"/>
      <c r="CQ9" s="98"/>
      <c r="CR9" s="98"/>
      <c r="CS9" s="98"/>
      <c r="CT9" s="98"/>
      <c r="CU9" s="98"/>
      <c r="CV9" s="98"/>
    </row>
    <row r="10" spans="1:120" ht="25.5" customHeight="1" thickBot="1" x14ac:dyDescent="0.25">
      <c r="A10" s="98"/>
      <c r="B10" s="98"/>
      <c r="C10" s="98"/>
      <c r="D10" s="98"/>
      <c r="E10" s="98"/>
      <c r="F10" s="98"/>
      <c r="G10" s="98"/>
      <c r="H10" s="98"/>
      <c r="I10" s="438"/>
      <c r="J10" s="439"/>
      <c r="K10" s="439"/>
      <c r="L10" s="439"/>
      <c r="M10" s="439"/>
      <c r="N10" s="439"/>
      <c r="O10" s="439"/>
      <c r="P10" s="439"/>
      <c r="Q10" s="439"/>
      <c r="R10" s="439"/>
      <c r="S10" s="439"/>
      <c r="T10" s="439"/>
      <c r="U10" s="439"/>
      <c r="V10" s="439"/>
      <c r="W10" s="439"/>
      <c r="X10" s="439"/>
      <c r="Y10" s="439"/>
      <c r="Z10" s="439"/>
      <c r="AA10" s="439"/>
      <c r="AB10" s="439"/>
      <c r="AC10" s="439"/>
      <c r="AD10" s="439"/>
      <c r="AE10" s="440"/>
      <c r="AF10" s="466"/>
      <c r="AG10" s="467"/>
      <c r="AH10" s="467"/>
      <c r="AI10" s="467"/>
      <c r="AJ10" s="467"/>
      <c r="AK10" s="467"/>
      <c r="AL10" s="467"/>
      <c r="AM10" s="467"/>
      <c r="AN10" s="467"/>
      <c r="AO10" s="467"/>
      <c r="AP10" s="445">
        <f>ヘッダ入力!AP10</f>
        <v>0</v>
      </c>
      <c r="AQ10" s="446"/>
      <c r="AR10" s="446"/>
      <c r="AS10" s="446"/>
      <c r="AT10" s="446"/>
      <c r="AU10" s="447"/>
      <c r="AV10" s="47"/>
      <c r="AW10" s="39" t="s">
        <v>51</v>
      </c>
      <c r="AX10" s="39"/>
      <c r="AY10" s="39"/>
      <c r="AZ10" s="47"/>
      <c r="BA10" s="448" t="s">
        <v>52</v>
      </c>
      <c r="BB10" s="448"/>
      <c r="BC10" s="448"/>
      <c r="BD10" s="94"/>
      <c r="BE10" s="474"/>
      <c r="BF10" s="475"/>
      <c r="BG10" s="475"/>
      <c r="BH10" s="475"/>
      <c r="BI10" s="476"/>
      <c r="BJ10" s="480"/>
      <c r="BK10" s="481"/>
      <c r="BL10" s="481"/>
      <c r="BM10" s="481"/>
      <c r="BN10" s="481"/>
      <c r="BO10" s="481"/>
      <c r="BP10" s="481"/>
      <c r="BQ10" s="482"/>
      <c r="BR10" s="457"/>
      <c r="BS10" s="458"/>
      <c r="BT10" s="458"/>
      <c r="BU10" s="458"/>
      <c r="BV10" s="458"/>
      <c r="BW10" s="458"/>
      <c r="BX10" s="458"/>
      <c r="BY10" s="458"/>
      <c r="BZ10" s="458"/>
      <c r="CA10" s="458"/>
      <c r="CB10" s="458"/>
      <c r="CC10" s="458"/>
      <c r="CD10" s="458"/>
      <c r="CE10" s="458"/>
      <c r="CF10" s="458"/>
      <c r="CG10" s="458"/>
      <c r="CH10" s="458"/>
      <c r="CI10" s="459"/>
      <c r="CJ10" s="98"/>
      <c r="CK10" s="98"/>
      <c r="CL10" s="98"/>
      <c r="CM10" s="98"/>
      <c r="CN10" s="98"/>
      <c r="CO10" s="98"/>
      <c r="CP10" s="98"/>
      <c r="CQ10" s="98"/>
      <c r="CR10" s="98"/>
      <c r="CS10" s="98"/>
      <c r="CT10" s="98"/>
      <c r="CU10" s="98"/>
      <c r="CV10" s="98"/>
    </row>
    <row r="11" spans="1:120" ht="8.25" customHeight="1" thickTop="1" thickBot="1" x14ac:dyDescent="0.2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row>
    <row r="12" spans="1:120" ht="21.6" thickBot="1" x14ac:dyDescent="0.25">
      <c r="A12" s="432">
        <f>IF(AI44="●",AB44, SUMIF(R18,"●",O18)+SUMIF(R24,"●",O24)+SUMIF(R31,"●",O31)+SUMIF(R35,"●",O35)+SUMIF(R40,"●",O40)+SUMIF(R49,"●",O49)+SUMIF(R58,"●",O58)+SUMIF(R64,"●",O64)+SUMIF(AL19,"●",AI19)+SUMIF(AL30,"●",AI30)+SUMIF(AL35,"●",AI35)+SUMIF(AL43,"●",AI43)+SUM(R18,R24,R31,R35,R40,R49,R58,R64,AL19,AL30,AL35,AL43))</f>
        <v>0</v>
      </c>
      <c r="B12" s="433"/>
      <c r="C12" s="433"/>
      <c r="D12" s="433"/>
      <c r="E12" s="433"/>
      <c r="F12" s="433"/>
      <c r="G12" s="433"/>
      <c r="H12" s="433"/>
      <c r="I12" s="433"/>
      <c r="J12" s="433"/>
      <c r="K12" s="434" t="s">
        <v>53</v>
      </c>
      <c r="L12" s="434"/>
      <c r="M12" s="71" t="s">
        <v>1739</v>
      </c>
      <c r="N12" s="71"/>
      <c r="O12" s="71"/>
      <c r="P12" s="71"/>
      <c r="Q12" s="71"/>
      <c r="R12" s="71"/>
      <c r="S12" s="71"/>
      <c r="T12" s="71"/>
      <c r="U12" s="71"/>
      <c r="V12" s="71"/>
      <c r="W12" s="71"/>
      <c r="X12" s="71"/>
      <c r="Y12" s="71"/>
      <c r="Z12" s="71"/>
      <c r="AA12" s="71"/>
      <c r="AB12" s="71"/>
      <c r="AC12" s="428">
        <f>IF(AI44="●",69,IF(R18="●",COUNTA(O14:O17),COUNTA(R14:R17))+IF(R24="●",COUNTA(O19:O23),COUNTA(R19:R23))+IF(R31="●",COUNTA(O25:O30),COUNTA(R25:R30))+IF(R35="●",COUNTA(O32:O34),COUNTA(R32:R34))+IF(R40="●",COUNTA(O36:O39),COUNTA(R36:R39))+IF(R49="●",COUNTA(O41:O48),COUNTA(R41:R48))+IF(R58="●",COUNTA(O50:O57),COUNTA(R50:R57))+IF(R64="●",COUNTA(O59:O63),COUNTA(R59:R63))+IF(AL19="●",COUNTA(AI14:AI18),COUNTA(AL14:AL18))+IF(AL30="●",COUNTA(AI20:AI29),COUNTA(AL20:AL29))+IF(AL35="●",COUNTA(AI31:AI34),COUNTA(AL31:AL34))+IF(AL43="●",COUNTA(AI36:AI42),COUNTA(AL36:AL42)))</f>
        <v>0</v>
      </c>
      <c r="AD12" s="428"/>
      <c r="AE12" s="428"/>
      <c r="AF12" s="428"/>
      <c r="AG12" s="428"/>
      <c r="AH12" s="428"/>
      <c r="AI12" s="428"/>
      <c r="AJ12" s="428"/>
      <c r="AK12" s="429" t="s">
        <v>54</v>
      </c>
      <c r="AL12" s="429"/>
      <c r="AM12" s="429"/>
      <c r="AN12" s="430"/>
      <c r="AO12" s="432">
        <f>IF(CQ42="●",CJ42,SUMIF(BF21,"●",BC21)+SUMIF(BF29,"●",BC29)+SUMIF(BF35,"●",BC35)+SUMIF(BF42,"●",BC42)+SUMIF(BF47,"●",BC47)+SUMIF(BZ22,"●",BW22)+SUMIF(BZ29,"●",BW29)+SUMIF(BZ36,"●",BW36)+SUMIF(BZ45,"●",BW45)+SUMIF(BZ52,"●",BW52)+SUMIF(BZ50,"●",BW50)+SUMIF(CT19,"●",CQ19)+SUMIF(CT22,"●",CQ22)+SUMIF(CT33,"●",CQ33)+SUMIF(CT41,"●",CQ41)+SUMIF(CT29,"●",CQ29)+SUM(BF21,BF29,BF35,BF42,BF47,BZ22,BZ29,BZ36,BZ45,BZ50,BZ52,CT19,CT22,CT33,CT41,CT29))</f>
        <v>0</v>
      </c>
      <c r="AP12" s="433"/>
      <c r="AQ12" s="433"/>
      <c r="AR12" s="433"/>
      <c r="AS12" s="433"/>
      <c r="AT12" s="433"/>
      <c r="AU12" s="433"/>
      <c r="AV12" s="433"/>
      <c r="AW12" s="433"/>
      <c r="AX12" s="433"/>
      <c r="AY12" s="92" t="s">
        <v>53</v>
      </c>
      <c r="AZ12" s="431" t="s">
        <v>1740</v>
      </c>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28">
        <f>IF(CQ42="●",86,IF(BF21="●",COUNTA(BC14:BC20),COUNTA(BF14:BF20))+IF(BF29="●",COUNTA(BC22:BC28),COUNTA(BF22:BF28))+IF(BF35="●",COUNTA(BC30:BC34),COUNTA(BF30:BF34))+IF(BF42="●",COUNTA(BC36:BC41),COUNTA(BF36:BF41))+IF(BZ22="●",COUNTA(BW14:BW21),COUNTA(BZ14:BZ21))+IF(BZ29="●",COUNTA(BW23:BW28),COUNTA(BZ23:BZ28))+IF(BZ45="●",COUNTA(BW37:BW44),COUNTA(BZ37:BZ44))+IF(BZ36="●",COUNTA(BW30:BW35),COUNTA(BZ30:BZ35))+IF(BZ50="●",COUNTA(BW48:BW49),COUNTA(BZ48:BZ49))+IF(BF47="●",COUNTA(BC43:BC46),COUNTA(BF43:BF46))+IF(BZ52="●",COUNTA(BW51),COUNTA(BZ51))+IF(CT19="●",COUNTA(CQ14:CQ18),COUNTA(CT14:CT18))+IF(CT22="●",COUNTA(CQ20:CQ21),COUNTA(CT20:CT21))+IF(CT33="●",COUNTA(CQ30:CQ32),COUNTA(CT30:CT32))+IF(CT41="●",COUNTA(CQ34:CQ40),COUNTA(CT34:CT40))+IF(CT29="●",COUNTA(CQ23:CQ28),COUNTA(CT23:CT28)))</f>
        <v>0</v>
      </c>
      <c r="CL12" s="428"/>
      <c r="CM12" s="428"/>
      <c r="CN12" s="428"/>
      <c r="CO12" s="428"/>
      <c r="CP12" s="428"/>
      <c r="CQ12" s="428"/>
      <c r="CR12" s="428"/>
      <c r="CS12" s="429" t="s">
        <v>54</v>
      </c>
      <c r="CT12" s="429"/>
      <c r="CU12" s="429"/>
      <c r="CV12" s="430"/>
    </row>
    <row r="13" spans="1:120" ht="15" thickBot="1" x14ac:dyDescent="0.25">
      <c r="A13" s="421" t="s">
        <v>164</v>
      </c>
      <c r="B13" s="422"/>
      <c r="C13" s="423"/>
      <c r="D13" s="424" t="s">
        <v>55</v>
      </c>
      <c r="E13" s="422"/>
      <c r="F13" s="422"/>
      <c r="G13" s="422"/>
      <c r="H13" s="422"/>
      <c r="I13" s="422"/>
      <c r="J13" s="422"/>
      <c r="K13" s="422"/>
      <c r="L13" s="422"/>
      <c r="M13" s="422"/>
      <c r="N13" s="423"/>
      <c r="O13" s="425" t="s">
        <v>165</v>
      </c>
      <c r="P13" s="425"/>
      <c r="Q13" s="425"/>
      <c r="R13" s="426" t="s">
        <v>56</v>
      </c>
      <c r="S13" s="426"/>
      <c r="T13" s="427"/>
      <c r="U13" s="421" t="s">
        <v>164</v>
      </c>
      <c r="V13" s="422"/>
      <c r="W13" s="423"/>
      <c r="X13" s="424" t="s">
        <v>55</v>
      </c>
      <c r="Y13" s="422"/>
      <c r="Z13" s="422"/>
      <c r="AA13" s="422"/>
      <c r="AB13" s="422"/>
      <c r="AC13" s="422"/>
      <c r="AD13" s="422"/>
      <c r="AE13" s="422"/>
      <c r="AF13" s="422"/>
      <c r="AG13" s="422"/>
      <c r="AH13" s="423"/>
      <c r="AI13" s="425" t="s">
        <v>165</v>
      </c>
      <c r="AJ13" s="425"/>
      <c r="AK13" s="425"/>
      <c r="AL13" s="426" t="s">
        <v>56</v>
      </c>
      <c r="AM13" s="426"/>
      <c r="AN13" s="427"/>
      <c r="AO13" s="421" t="s">
        <v>164</v>
      </c>
      <c r="AP13" s="422"/>
      <c r="AQ13" s="423"/>
      <c r="AR13" s="424" t="s">
        <v>55</v>
      </c>
      <c r="AS13" s="422"/>
      <c r="AT13" s="422"/>
      <c r="AU13" s="422"/>
      <c r="AV13" s="422"/>
      <c r="AW13" s="422"/>
      <c r="AX13" s="422"/>
      <c r="AY13" s="422"/>
      <c r="AZ13" s="422"/>
      <c r="BA13" s="422"/>
      <c r="BB13" s="423"/>
      <c r="BC13" s="425" t="s">
        <v>165</v>
      </c>
      <c r="BD13" s="425"/>
      <c r="BE13" s="425"/>
      <c r="BF13" s="426" t="s">
        <v>56</v>
      </c>
      <c r="BG13" s="426"/>
      <c r="BH13" s="427"/>
      <c r="BI13" s="421" t="s">
        <v>164</v>
      </c>
      <c r="BJ13" s="422"/>
      <c r="BK13" s="423"/>
      <c r="BL13" s="424" t="s">
        <v>55</v>
      </c>
      <c r="BM13" s="422"/>
      <c r="BN13" s="422"/>
      <c r="BO13" s="422"/>
      <c r="BP13" s="422"/>
      <c r="BQ13" s="422"/>
      <c r="BR13" s="422"/>
      <c r="BS13" s="422"/>
      <c r="BT13" s="422"/>
      <c r="BU13" s="422"/>
      <c r="BV13" s="423"/>
      <c r="BW13" s="425" t="s">
        <v>165</v>
      </c>
      <c r="BX13" s="425"/>
      <c r="BY13" s="425"/>
      <c r="BZ13" s="426" t="s">
        <v>56</v>
      </c>
      <c r="CA13" s="426"/>
      <c r="CB13" s="427"/>
      <c r="CC13" s="421" t="s">
        <v>164</v>
      </c>
      <c r="CD13" s="422"/>
      <c r="CE13" s="423"/>
      <c r="CF13" s="424" t="s">
        <v>55</v>
      </c>
      <c r="CG13" s="422"/>
      <c r="CH13" s="422"/>
      <c r="CI13" s="422"/>
      <c r="CJ13" s="422"/>
      <c r="CK13" s="422"/>
      <c r="CL13" s="422"/>
      <c r="CM13" s="422"/>
      <c r="CN13" s="422"/>
      <c r="CO13" s="422"/>
      <c r="CP13" s="423"/>
      <c r="CQ13" s="425" t="s">
        <v>165</v>
      </c>
      <c r="CR13" s="425"/>
      <c r="CS13" s="425"/>
      <c r="CT13" s="426" t="s">
        <v>56</v>
      </c>
      <c r="CU13" s="426"/>
      <c r="CV13" s="427"/>
      <c r="CW13" s="98"/>
      <c r="CX13" s="98"/>
      <c r="CY13" s="98"/>
      <c r="CZ13" s="98"/>
      <c r="DA13" s="98"/>
      <c r="DB13" s="98"/>
      <c r="DC13" s="98"/>
      <c r="DD13" s="98"/>
      <c r="DE13" s="98"/>
      <c r="DF13" s="98"/>
      <c r="DG13" s="98"/>
      <c r="DH13" s="98"/>
      <c r="DI13" s="98"/>
      <c r="DJ13" s="98"/>
      <c r="DK13" s="98"/>
      <c r="DL13" s="98"/>
      <c r="DM13" s="98"/>
      <c r="DN13" s="98"/>
      <c r="DO13" s="98"/>
      <c r="DP13" s="98"/>
    </row>
    <row r="14" spans="1:120" ht="13.5" customHeight="1" x14ac:dyDescent="0.2">
      <c r="A14" s="293">
        <v>401001</v>
      </c>
      <c r="B14" s="294"/>
      <c r="C14" s="295"/>
      <c r="D14" s="296" t="s">
        <v>2266</v>
      </c>
      <c r="E14" s="297"/>
      <c r="F14" s="297"/>
      <c r="G14" s="297"/>
      <c r="H14" s="297"/>
      <c r="I14" s="297"/>
      <c r="J14" s="297"/>
      <c r="K14" s="297"/>
      <c r="L14" s="297"/>
      <c r="M14" s="297"/>
      <c r="N14" s="321"/>
      <c r="O14" s="298">
        <v>530</v>
      </c>
      <c r="P14" s="299"/>
      <c r="Q14" s="299"/>
      <c r="R14" s="300"/>
      <c r="S14" s="299"/>
      <c r="T14" s="301"/>
      <c r="U14" s="293">
        <v>401046</v>
      </c>
      <c r="V14" s="294"/>
      <c r="W14" s="295"/>
      <c r="X14" s="296" t="s">
        <v>1741</v>
      </c>
      <c r="Y14" s="297"/>
      <c r="Z14" s="297"/>
      <c r="AA14" s="297"/>
      <c r="AB14" s="297"/>
      <c r="AC14" s="297"/>
      <c r="AD14" s="297"/>
      <c r="AE14" s="297"/>
      <c r="AF14" s="297"/>
      <c r="AG14" s="297"/>
      <c r="AH14" s="321"/>
      <c r="AI14" s="298">
        <v>400</v>
      </c>
      <c r="AJ14" s="299"/>
      <c r="AK14" s="299"/>
      <c r="AL14" s="300"/>
      <c r="AM14" s="299"/>
      <c r="AN14" s="301"/>
      <c r="AO14" s="293">
        <v>402001</v>
      </c>
      <c r="AP14" s="294"/>
      <c r="AQ14" s="295"/>
      <c r="AR14" s="296" t="s">
        <v>1742</v>
      </c>
      <c r="AS14" s="297"/>
      <c r="AT14" s="297"/>
      <c r="AU14" s="297"/>
      <c r="AV14" s="297"/>
      <c r="AW14" s="297"/>
      <c r="AX14" s="297"/>
      <c r="AY14" s="297"/>
      <c r="AZ14" s="297"/>
      <c r="BA14" s="297"/>
      <c r="BB14" s="321"/>
      <c r="BC14" s="298">
        <v>400</v>
      </c>
      <c r="BD14" s="299"/>
      <c r="BE14" s="299"/>
      <c r="BF14" s="300"/>
      <c r="BG14" s="299"/>
      <c r="BH14" s="301"/>
      <c r="BI14" s="293">
        <v>402031</v>
      </c>
      <c r="BJ14" s="294"/>
      <c r="BK14" s="295"/>
      <c r="BL14" s="296" t="s">
        <v>1743</v>
      </c>
      <c r="BM14" s="297"/>
      <c r="BN14" s="297"/>
      <c r="BO14" s="297"/>
      <c r="BP14" s="297"/>
      <c r="BQ14" s="297"/>
      <c r="BR14" s="297"/>
      <c r="BS14" s="297"/>
      <c r="BT14" s="297"/>
      <c r="BU14" s="297"/>
      <c r="BV14" s="321"/>
      <c r="BW14" s="298">
        <v>920</v>
      </c>
      <c r="BX14" s="299"/>
      <c r="BY14" s="299"/>
      <c r="BZ14" s="300"/>
      <c r="CA14" s="299"/>
      <c r="CB14" s="301"/>
      <c r="CC14" s="293">
        <v>401068</v>
      </c>
      <c r="CD14" s="294"/>
      <c r="CE14" s="295"/>
      <c r="CF14" s="296" t="s">
        <v>2300</v>
      </c>
      <c r="CG14" s="297"/>
      <c r="CH14" s="297"/>
      <c r="CI14" s="297"/>
      <c r="CJ14" s="297"/>
      <c r="CK14" s="297"/>
      <c r="CL14" s="297"/>
      <c r="CM14" s="297"/>
      <c r="CN14" s="297"/>
      <c r="CO14" s="297"/>
      <c r="CP14" s="321"/>
      <c r="CQ14" s="298">
        <v>200</v>
      </c>
      <c r="CR14" s="299"/>
      <c r="CS14" s="299"/>
      <c r="CT14" s="300"/>
      <c r="CU14" s="299"/>
      <c r="CV14" s="301"/>
    </row>
    <row r="15" spans="1:120" ht="13.5" customHeight="1" x14ac:dyDescent="0.2">
      <c r="A15" s="293">
        <v>401002</v>
      </c>
      <c r="B15" s="294"/>
      <c r="C15" s="295"/>
      <c r="D15" s="296" t="s">
        <v>1748</v>
      </c>
      <c r="E15" s="297"/>
      <c r="F15" s="297"/>
      <c r="G15" s="297"/>
      <c r="H15" s="297"/>
      <c r="I15" s="297"/>
      <c r="J15" s="297"/>
      <c r="K15" s="297"/>
      <c r="L15" s="297"/>
      <c r="M15" s="297"/>
      <c r="N15" s="321"/>
      <c r="O15" s="298">
        <v>230</v>
      </c>
      <c r="P15" s="299"/>
      <c r="Q15" s="299"/>
      <c r="R15" s="300"/>
      <c r="S15" s="299"/>
      <c r="T15" s="301"/>
      <c r="U15" s="293">
        <v>401047</v>
      </c>
      <c r="V15" s="294"/>
      <c r="W15" s="295"/>
      <c r="X15" s="296" t="s">
        <v>1744</v>
      </c>
      <c r="Y15" s="297"/>
      <c r="Z15" s="297"/>
      <c r="AA15" s="297"/>
      <c r="AB15" s="297"/>
      <c r="AC15" s="297"/>
      <c r="AD15" s="297"/>
      <c r="AE15" s="297"/>
      <c r="AF15" s="297"/>
      <c r="AG15" s="297"/>
      <c r="AH15" s="321"/>
      <c r="AI15" s="298">
        <v>450</v>
      </c>
      <c r="AJ15" s="299"/>
      <c r="AK15" s="299"/>
      <c r="AL15" s="300"/>
      <c r="AM15" s="299"/>
      <c r="AN15" s="301"/>
      <c r="AO15" s="293">
        <v>402002</v>
      </c>
      <c r="AP15" s="294"/>
      <c r="AQ15" s="295"/>
      <c r="AR15" s="296" t="s">
        <v>1745</v>
      </c>
      <c r="AS15" s="297"/>
      <c r="AT15" s="297"/>
      <c r="AU15" s="297"/>
      <c r="AV15" s="297"/>
      <c r="AW15" s="297"/>
      <c r="AX15" s="297"/>
      <c r="AY15" s="297"/>
      <c r="AZ15" s="297"/>
      <c r="BA15" s="297"/>
      <c r="BB15" s="321"/>
      <c r="BC15" s="298">
        <v>850</v>
      </c>
      <c r="BD15" s="299"/>
      <c r="BE15" s="299"/>
      <c r="BF15" s="300"/>
      <c r="BG15" s="299"/>
      <c r="BH15" s="301"/>
      <c r="BI15" s="293">
        <v>402032</v>
      </c>
      <c r="BJ15" s="294"/>
      <c r="BK15" s="295"/>
      <c r="BL15" s="296" t="s">
        <v>1746</v>
      </c>
      <c r="BM15" s="297"/>
      <c r="BN15" s="297"/>
      <c r="BO15" s="297"/>
      <c r="BP15" s="297"/>
      <c r="BQ15" s="297"/>
      <c r="BR15" s="297"/>
      <c r="BS15" s="297"/>
      <c r="BT15" s="297"/>
      <c r="BU15" s="297"/>
      <c r="BV15" s="321"/>
      <c r="BW15" s="298">
        <v>800</v>
      </c>
      <c r="BX15" s="299"/>
      <c r="BY15" s="299"/>
      <c r="BZ15" s="300"/>
      <c r="CA15" s="299"/>
      <c r="CB15" s="301"/>
      <c r="CC15" s="293">
        <v>401069</v>
      </c>
      <c r="CD15" s="294"/>
      <c r="CE15" s="295"/>
      <c r="CF15" s="296" t="s">
        <v>1747</v>
      </c>
      <c r="CG15" s="297"/>
      <c r="CH15" s="297"/>
      <c r="CI15" s="297"/>
      <c r="CJ15" s="297"/>
      <c r="CK15" s="297"/>
      <c r="CL15" s="297"/>
      <c r="CM15" s="297"/>
      <c r="CN15" s="297"/>
      <c r="CO15" s="297"/>
      <c r="CP15" s="321"/>
      <c r="CQ15" s="298">
        <v>400</v>
      </c>
      <c r="CR15" s="299"/>
      <c r="CS15" s="299"/>
      <c r="CT15" s="300"/>
      <c r="CU15" s="299"/>
      <c r="CV15" s="301"/>
    </row>
    <row r="16" spans="1:120" ht="13.5" customHeight="1" x14ac:dyDescent="0.2">
      <c r="A16" s="293">
        <v>401003</v>
      </c>
      <c r="B16" s="294"/>
      <c r="C16" s="295"/>
      <c r="D16" s="296" t="s">
        <v>2267</v>
      </c>
      <c r="E16" s="297"/>
      <c r="F16" s="297"/>
      <c r="G16" s="297"/>
      <c r="H16" s="297"/>
      <c r="I16" s="297"/>
      <c r="J16" s="297"/>
      <c r="K16" s="297"/>
      <c r="L16" s="297"/>
      <c r="M16" s="297"/>
      <c r="N16" s="321"/>
      <c r="O16" s="298">
        <v>330</v>
      </c>
      <c r="P16" s="299"/>
      <c r="Q16" s="299"/>
      <c r="R16" s="300"/>
      <c r="S16" s="299"/>
      <c r="T16" s="301"/>
      <c r="U16" s="293">
        <v>401048</v>
      </c>
      <c r="V16" s="294"/>
      <c r="W16" s="295"/>
      <c r="X16" s="296" t="s">
        <v>1749</v>
      </c>
      <c r="Y16" s="297"/>
      <c r="Z16" s="297"/>
      <c r="AA16" s="297"/>
      <c r="AB16" s="297"/>
      <c r="AC16" s="297"/>
      <c r="AD16" s="297"/>
      <c r="AE16" s="297"/>
      <c r="AF16" s="297"/>
      <c r="AG16" s="297"/>
      <c r="AH16" s="321"/>
      <c r="AI16" s="298">
        <v>450</v>
      </c>
      <c r="AJ16" s="299"/>
      <c r="AK16" s="299"/>
      <c r="AL16" s="300"/>
      <c r="AM16" s="299"/>
      <c r="AN16" s="301"/>
      <c r="AO16" s="293">
        <v>402003</v>
      </c>
      <c r="AP16" s="294"/>
      <c r="AQ16" s="295"/>
      <c r="AR16" s="296" t="s">
        <v>1750</v>
      </c>
      <c r="AS16" s="297"/>
      <c r="AT16" s="297"/>
      <c r="AU16" s="297"/>
      <c r="AV16" s="297"/>
      <c r="AW16" s="297"/>
      <c r="AX16" s="297"/>
      <c r="AY16" s="297"/>
      <c r="AZ16" s="297"/>
      <c r="BA16" s="297"/>
      <c r="BB16" s="321"/>
      <c r="BC16" s="298">
        <v>250</v>
      </c>
      <c r="BD16" s="299"/>
      <c r="BE16" s="299"/>
      <c r="BF16" s="300"/>
      <c r="BG16" s="299"/>
      <c r="BH16" s="301"/>
      <c r="BI16" s="293">
        <v>402033</v>
      </c>
      <c r="BJ16" s="294"/>
      <c r="BK16" s="295"/>
      <c r="BL16" s="296" t="s">
        <v>1751</v>
      </c>
      <c r="BM16" s="297"/>
      <c r="BN16" s="297"/>
      <c r="BO16" s="297"/>
      <c r="BP16" s="297"/>
      <c r="BQ16" s="297"/>
      <c r="BR16" s="297"/>
      <c r="BS16" s="297"/>
      <c r="BT16" s="297"/>
      <c r="BU16" s="297"/>
      <c r="BV16" s="321"/>
      <c r="BW16" s="580">
        <v>750</v>
      </c>
      <c r="BX16" s="581"/>
      <c r="BY16" s="581"/>
      <c r="BZ16" s="300"/>
      <c r="CA16" s="299"/>
      <c r="CB16" s="301"/>
      <c r="CC16" s="293">
        <v>401070</v>
      </c>
      <c r="CD16" s="294"/>
      <c r="CE16" s="295"/>
      <c r="CF16" s="296" t="s">
        <v>1752</v>
      </c>
      <c r="CG16" s="297"/>
      <c r="CH16" s="297"/>
      <c r="CI16" s="297"/>
      <c r="CJ16" s="297"/>
      <c r="CK16" s="297"/>
      <c r="CL16" s="297"/>
      <c r="CM16" s="297"/>
      <c r="CN16" s="297"/>
      <c r="CO16" s="297"/>
      <c r="CP16" s="321"/>
      <c r="CQ16" s="298">
        <v>300</v>
      </c>
      <c r="CR16" s="299"/>
      <c r="CS16" s="299"/>
      <c r="CT16" s="300"/>
      <c r="CU16" s="299"/>
      <c r="CV16" s="301"/>
    </row>
    <row r="17" spans="1:100" ht="13.5" customHeight="1" x14ac:dyDescent="0.2">
      <c r="A17" s="293">
        <v>401005</v>
      </c>
      <c r="B17" s="294"/>
      <c r="C17" s="295"/>
      <c r="D17" s="296" t="s">
        <v>1753</v>
      </c>
      <c r="E17" s="297"/>
      <c r="F17" s="297"/>
      <c r="G17" s="297"/>
      <c r="H17" s="297"/>
      <c r="I17" s="297"/>
      <c r="J17" s="297"/>
      <c r="K17" s="297"/>
      <c r="L17" s="297"/>
      <c r="M17" s="297"/>
      <c r="N17" s="321"/>
      <c r="O17" s="298">
        <v>70</v>
      </c>
      <c r="P17" s="299"/>
      <c r="Q17" s="299"/>
      <c r="R17" s="300"/>
      <c r="S17" s="299"/>
      <c r="T17" s="301"/>
      <c r="U17" s="293">
        <v>401049</v>
      </c>
      <c r="V17" s="294"/>
      <c r="W17" s="295"/>
      <c r="X17" s="296" t="s">
        <v>1754</v>
      </c>
      <c r="Y17" s="297"/>
      <c r="Z17" s="297"/>
      <c r="AA17" s="297"/>
      <c r="AB17" s="297"/>
      <c r="AC17" s="297"/>
      <c r="AD17" s="297"/>
      <c r="AE17" s="297"/>
      <c r="AF17" s="297"/>
      <c r="AG17" s="297"/>
      <c r="AH17" s="321"/>
      <c r="AI17" s="298">
        <v>550</v>
      </c>
      <c r="AJ17" s="299"/>
      <c r="AK17" s="299"/>
      <c r="AL17" s="300"/>
      <c r="AM17" s="299"/>
      <c r="AN17" s="301"/>
      <c r="AO17" s="293">
        <v>402004</v>
      </c>
      <c r="AP17" s="294"/>
      <c r="AQ17" s="295"/>
      <c r="AR17" s="296" t="s">
        <v>1755</v>
      </c>
      <c r="AS17" s="297"/>
      <c r="AT17" s="297"/>
      <c r="AU17" s="297"/>
      <c r="AV17" s="297"/>
      <c r="AW17" s="297"/>
      <c r="AX17" s="297"/>
      <c r="AY17" s="297"/>
      <c r="AZ17" s="297"/>
      <c r="BA17" s="297"/>
      <c r="BB17" s="321"/>
      <c r="BC17" s="298">
        <v>800</v>
      </c>
      <c r="BD17" s="299"/>
      <c r="BE17" s="299"/>
      <c r="BF17" s="300"/>
      <c r="BG17" s="299"/>
      <c r="BH17" s="301"/>
      <c r="BI17" s="293">
        <v>402034</v>
      </c>
      <c r="BJ17" s="294"/>
      <c r="BK17" s="295"/>
      <c r="BL17" s="296" t="s">
        <v>1756</v>
      </c>
      <c r="BM17" s="297"/>
      <c r="BN17" s="297"/>
      <c r="BO17" s="297"/>
      <c r="BP17" s="297"/>
      <c r="BQ17" s="297"/>
      <c r="BR17" s="297"/>
      <c r="BS17" s="297"/>
      <c r="BT17" s="297"/>
      <c r="BU17" s="297"/>
      <c r="BV17" s="321"/>
      <c r="BW17" s="580">
        <v>720</v>
      </c>
      <c r="BX17" s="581"/>
      <c r="BY17" s="581"/>
      <c r="BZ17" s="300"/>
      <c r="CA17" s="299"/>
      <c r="CB17" s="301"/>
      <c r="CC17" s="293">
        <v>401071</v>
      </c>
      <c r="CD17" s="294"/>
      <c r="CE17" s="295"/>
      <c r="CF17" s="296" t="s">
        <v>1757</v>
      </c>
      <c r="CG17" s="297"/>
      <c r="CH17" s="297"/>
      <c r="CI17" s="297"/>
      <c r="CJ17" s="297"/>
      <c r="CK17" s="297"/>
      <c r="CL17" s="297"/>
      <c r="CM17" s="297"/>
      <c r="CN17" s="297"/>
      <c r="CO17" s="297"/>
      <c r="CP17" s="321"/>
      <c r="CQ17" s="298">
        <v>650</v>
      </c>
      <c r="CR17" s="299"/>
      <c r="CS17" s="299"/>
      <c r="CT17" s="300"/>
      <c r="CU17" s="299"/>
      <c r="CV17" s="301"/>
    </row>
    <row r="18" spans="1:100" ht="13.5" customHeight="1" x14ac:dyDescent="0.2">
      <c r="A18" s="376" t="s">
        <v>1758</v>
      </c>
      <c r="B18" s="377"/>
      <c r="C18" s="377"/>
      <c r="D18" s="377"/>
      <c r="E18" s="377"/>
      <c r="F18" s="377"/>
      <c r="G18" s="377"/>
      <c r="H18" s="377"/>
      <c r="I18" s="377"/>
      <c r="J18" s="377"/>
      <c r="K18" s="377"/>
      <c r="L18" s="377"/>
      <c r="M18" s="377"/>
      <c r="N18" s="378"/>
      <c r="O18" s="356">
        <f>SUM(O14:O17)</f>
        <v>1160</v>
      </c>
      <c r="P18" s="357"/>
      <c r="Q18" s="358"/>
      <c r="R18" s="359" t="str">
        <f>IF(COUNTA(R14:R17)=0,"",SUMIF(R14:R17,"●",O14:O17)+SUM(R14:R17))</f>
        <v/>
      </c>
      <c r="S18" s="357"/>
      <c r="T18" s="358"/>
      <c r="U18" s="293">
        <v>401050</v>
      </c>
      <c r="V18" s="294"/>
      <c r="W18" s="295"/>
      <c r="X18" s="296" t="s">
        <v>1759</v>
      </c>
      <c r="Y18" s="297"/>
      <c r="Z18" s="297"/>
      <c r="AA18" s="297"/>
      <c r="AB18" s="297"/>
      <c r="AC18" s="297"/>
      <c r="AD18" s="297"/>
      <c r="AE18" s="297"/>
      <c r="AF18" s="297"/>
      <c r="AG18" s="297"/>
      <c r="AH18" s="321"/>
      <c r="AI18" s="298">
        <v>350</v>
      </c>
      <c r="AJ18" s="299"/>
      <c r="AK18" s="299"/>
      <c r="AL18" s="300"/>
      <c r="AM18" s="299"/>
      <c r="AN18" s="301"/>
      <c r="AO18" s="293">
        <v>402005</v>
      </c>
      <c r="AP18" s="294"/>
      <c r="AQ18" s="295"/>
      <c r="AR18" s="296" t="s">
        <v>1760</v>
      </c>
      <c r="AS18" s="297"/>
      <c r="AT18" s="297"/>
      <c r="AU18" s="297"/>
      <c r="AV18" s="297"/>
      <c r="AW18" s="297"/>
      <c r="AX18" s="297"/>
      <c r="AY18" s="297"/>
      <c r="AZ18" s="297"/>
      <c r="BA18" s="297"/>
      <c r="BB18" s="321"/>
      <c r="BC18" s="298">
        <v>120</v>
      </c>
      <c r="BD18" s="299"/>
      <c r="BE18" s="299"/>
      <c r="BF18" s="300"/>
      <c r="BG18" s="299"/>
      <c r="BH18" s="301"/>
      <c r="BI18" s="293">
        <v>402035</v>
      </c>
      <c r="BJ18" s="294"/>
      <c r="BK18" s="295"/>
      <c r="BL18" s="296" t="s">
        <v>1761</v>
      </c>
      <c r="BM18" s="297"/>
      <c r="BN18" s="297"/>
      <c r="BO18" s="297"/>
      <c r="BP18" s="297"/>
      <c r="BQ18" s="297"/>
      <c r="BR18" s="297"/>
      <c r="BS18" s="297"/>
      <c r="BT18" s="297"/>
      <c r="BU18" s="297"/>
      <c r="BV18" s="321"/>
      <c r="BW18" s="580">
        <v>200</v>
      </c>
      <c r="BX18" s="581"/>
      <c r="BY18" s="581"/>
      <c r="BZ18" s="300"/>
      <c r="CA18" s="299"/>
      <c r="CB18" s="301"/>
      <c r="CC18" s="293">
        <v>401072</v>
      </c>
      <c r="CD18" s="294"/>
      <c r="CE18" s="295"/>
      <c r="CF18" s="296" t="s">
        <v>1762</v>
      </c>
      <c r="CG18" s="297"/>
      <c r="CH18" s="297"/>
      <c r="CI18" s="297"/>
      <c r="CJ18" s="297"/>
      <c r="CK18" s="297"/>
      <c r="CL18" s="297"/>
      <c r="CM18" s="297"/>
      <c r="CN18" s="297"/>
      <c r="CO18" s="297"/>
      <c r="CP18" s="321"/>
      <c r="CQ18" s="298">
        <v>400</v>
      </c>
      <c r="CR18" s="299"/>
      <c r="CS18" s="299"/>
      <c r="CT18" s="300"/>
      <c r="CU18" s="299"/>
      <c r="CV18" s="301"/>
    </row>
    <row r="19" spans="1:100" ht="13.5" customHeight="1" x14ac:dyDescent="0.2">
      <c r="A19" s="293">
        <v>401007</v>
      </c>
      <c r="B19" s="294"/>
      <c r="C19" s="295"/>
      <c r="D19" s="296" t="s">
        <v>1763</v>
      </c>
      <c r="E19" s="297"/>
      <c r="F19" s="297"/>
      <c r="G19" s="297"/>
      <c r="H19" s="297"/>
      <c r="I19" s="297"/>
      <c r="J19" s="297"/>
      <c r="K19" s="297"/>
      <c r="L19" s="297"/>
      <c r="M19" s="297"/>
      <c r="N19" s="321"/>
      <c r="O19" s="298">
        <v>1900</v>
      </c>
      <c r="P19" s="299"/>
      <c r="Q19" s="299"/>
      <c r="R19" s="300"/>
      <c r="S19" s="299"/>
      <c r="T19" s="301"/>
      <c r="U19" s="376" t="s">
        <v>1764</v>
      </c>
      <c r="V19" s="377"/>
      <c r="W19" s="377"/>
      <c r="X19" s="377"/>
      <c r="Y19" s="377"/>
      <c r="Z19" s="377"/>
      <c r="AA19" s="377"/>
      <c r="AB19" s="377"/>
      <c r="AC19" s="377"/>
      <c r="AD19" s="377"/>
      <c r="AE19" s="377"/>
      <c r="AF19" s="377"/>
      <c r="AG19" s="377"/>
      <c r="AH19" s="378"/>
      <c r="AI19" s="356">
        <f>SUM(AI14:AI18)</f>
        <v>2200</v>
      </c>
      <c r="AJ19" s="357"/>
      <c r="AK19" s="358"/>
      <c r="AL19" s="359" t="str">
        <f>IF(COUNTA(AL14:AL18)=0,"",SUMIF(AL14:AL18,"●",AI14:AI18)+SUM(AL14:AL18))</f>
        <v/>
      </c>
      <c r="AM19" s="357"/>
      <c r="AN19" s="358"/>
      <c r="AO19" s="293">
        <v>402006</v>
      </c>
      <c r="AP19" s="294"/>
      <c r="AQ19" s="295"/>
      <c r="AR19" s="296" t="s">
        <v>1765</v>
      </c>
      <c r="AS19" s="297"/>
      <c r="AT19" s="297"/>
      <c r="AU19" s="297"/>
      <c r="AV19" s="297"/>
      <c r="AW19" s="297"/>
      <c r="AX19" s="297"/>
      <c r="AY19" s="297"/>
      <c r="AZ19" s="297"/>
      <c r="BA19" s="297"/>
      <c r="BB19" s="321"/>
      <c r="BC19" s="298">
        <v>1000</v>
      </c>
      <c r="BD19" s="299"/>
      <c r="BE19" s="299"/>
      <c r="BF19" s="300"/>
      <c r="BG19" s="299"/>
      <c r="BH19" s="301"/>
      <c r="BI19" s="293">
        <v>402036</v>
      </c>
      <c r="BJ19" s="294"/>
      <c r="BK19" s="295"/>
      <c r="BL19" s="296" t="s">
        <v>1766</v>
      </c>
      <c r="BM19" s="297"/>
      <c r="BN19" s="297"/>
      <c r="BO19" s="297"/>
      <c r="BP19" s="297"/>
      <c r="BQ19" s="297"/>
      <c r="BR19" s="297"/>
      <c r="BS19" s="297"/>
      <c r="BT19" s="297"/>
      <c r="BU19" s="297"/>
      <c r="BV19" s="321"/>
      <c r="BW19" s="580">
        <v>1600</v>
      </c>
      <c r="BX19" s="581"/>
      <c r="BY19" s="581"/>
      <c r="BZ19" s="300"/>
      <c r="CA19" s="299"/>
      <c r="CB19" s="301"/>
      <c r="CC19" s="376" t="s">
        <v>1767</v>
      </c>
      <c r="CD19" s="377"/>
      <c r="CE19" s="377"/>
      <c r="CF19" s="377"/>
      <c r="CG19" s="377"/>
      <c r="CH19" s="377"/>
      <c r="CI19" s="377"/>
      <c r="CJ19" s="377"/>
      <c r="CK19" s="377"/>
      <c r="CL19" s="377"/>
      <c r="CM19" s="377"/>
      <c r="CN19" s="377"/>
      <c r="CO19" s="377"/>
      <c r="CP19" s="378"/>
      <c r="CQ19" s="356">
        <f>SUM(CQ14:CQ18)</f>
        <v>1950</v>
      </c>
      <c r="CR19" s="357"/>
      <c r="CS19" s="358"/>
      <c r="CT19" s="359" t="str">
        <f>IF(COUNTA(CT14:CT18)=0,"",SUMIF(CT14:CT18,"●",CQ14:CQ18)+SUM(CT14:CT18))</f>
        <v/>
      </c>
      <c r="CU19" s="357"/>
      <c r="CV19" s="358"/>
    </row>
    <row r="20" spans="1:100" ht="13.5" customHeight="1" x14ac:dyDescent="0.2">
      <c r="A20" s="293">
        <v>401008</v>
      </c>
      <c r="B20" s="294"/>
      <c r="C20" s="295"/>
      <c r="D20" s="296" t="s">
        <v>1768</v>
      </c>
      <c r="E20" s="297"/>
      <c r="F20" s="297"/>
      <c r="G20" s="297"/>
      <c r="H20" s="297"/>
      <c r="I20" s="297"/>
      <c r="J20" s="297"/>
      <c r="K20" s="297"/>
      <c r="L20" s="297"/>
      <c r="M20" s="297"/>
      <c r="N20" s="321"/>
      <c r="O20" s="298">
        <v>950</v>
      </c>
      <c r="P20" s="299"/>
      <c r="Q20" s="299"/>
      <c r="R20" s="300"/>
      <c r="S20" s="299"/>
      <c r="T20" s="301"/>
      <c r="U20" s="293">
        <v>401052</v>
      </c>
      <c r="V20" s="294"/>
      <c r="W20" s="295"/>
      <c r="X20" s="296" t="s">
        <v>1769</v>
      </c>
      <c r="Y20" s="297"/>
      <c r="Z20" s="297"/>
      <c r="AA20" s="297"/>
      <c r="AB20" s="297"/>
      <c r="AC20" s="297"/>
      <c r="AD20" s="297"/>
      <c r="AE20" s="297"/>
      <c r="AF20" s="297"/>
      <c r="AG20" s="297"/>
      <c r="AH20" s="321"/>
      <c r="AI20" s="298">
        <v>400</v>
      </c>
      <c r="AJ20" s="299"/>
      <c r="AK20" s="299"/>
      <c r="AL20" s="300"/>
      <c r="AM20" s="299"/>
      <c r="AN20" s="301"/>
      <c r="AO20" s="293">
        <v>402007</v>
      </c>
      <c r="AP20" s="294"/>
      <c r="AQ20" s="295"/>
      <c r="AR20" s="296" t="s">
        <v>1770</v>
      </c>
      <c r="AS20" s="297"/>
      <c r="AT20" s="297"/>
      <c r="AU20" s="297"/>
      <c r="AV20" s="297"/>
      <c r="AW20" s="297"/>
      <c r="AX20" s="297"/>
      <c r="AY20" s="297"/>
      <c r="AZ20" s="297"/>
      <c r="BA20" s="297"/>
      <c r="BB20" s="321"/>
      <c r="BC20" s="298">
        <v>185</v>
      </c>
      <c r="BD20" s="299"/>
      <c r="BE20" s="299"/>
      <c r="BF20" s="300"/>
      <c r="BG20" s="299"/>
      <c r="BH20" s="301"/>
      <c r="BI20" s="293">
        <v>402037</v>
      </c>
      <c r="BJ20" s="294"/>
      <c r="BK20" s="295"/>
      <c r="BL20" s="296" t="s">
        <v>1771</v>
      </c>
      <c r="BM20" s="297"/>
      <c r="BN20" s="297"/>
      <c r="BO20" s="297"/>
      <c r="BP20" s="297"/>
      <c r="BQ20" s="297"/>
      <c r="BR20" s="297"/>
      <c r="BS20" s="297"/>
      <c r="BT20" s="297"/>
      <c r="BU20" s="297"/>
      <c r="BV20" s="321"/>
      <c r="BW20" s="298">
        <v>400</v>
      </c>
      <c r="BX20" s="299"/>
      <c r="BY20" s="299"/>
      <c r="BZ20" s="300"/>
      <c r="CA20" s="299"/>
      <c r="CB20" s="301"/>
      <c r="CC20" s="293">
        <v>401073</v>
      </c>
      <c r="CD20" s="294"/>
      <c r="CE20" s="295"/>
      <c r="CF20" s="296" t="s">
        <v>1772</v>
      </c>
      <c r="CG20" s="297"/>
      <c r="CH20" s="297"/>
      <c r="CI20" s="297"/>
      <c r="CJ20" s="297"/>
      <c r="CK20" s="297"/>
      <c r="CL20" s="297"/>
      <c r="CM20" s="297"/>
      <c r="CN20" s="297"/>
      <c r="CO20" s="297"/>
      <c r="CP20" s="321"/>
      <c r="CQ20" s="298">
        <v>1100</v>
      </c>
      <c r="CR20" s="299"/>
      <c r="CS20" s="299"/>
      <c r="CT20" s="300"/>
      <c r="CU20" s="299"/>
      <c r="CV20" s="301"/>
    </row>
    <row r="21" spans="1:100" ht="13.5" customHeight="1" x14ac:dyDescent="0.2">
      <c r="A21" s="293">
        <v>401009</v>
      </c>
      <c r="B21" s="294"/>
      <c r="C21" s="295"/>
      <c r="D21" s="296" t="s">
        <v>1773</v>
      </c>
      <c r="E21" s="297"/>
      <c r="F21" s="297"/>
      <c r="G21" s="297"/>
      <c r="H21" s="297"/>
      <c r="I21" s="297"/>
      <c r="J21" s="297"/>
      <c r="K21" s="297"/>
      <c r="L21" s="297"/>
      <c r="M21" s="297"/>
      <c r="N21" s="321"/>
      <c r="O21" s="298">
        <v>900</v>
      </c>
      <c r="P21" s="299"/>
      <c r="Q21" s="299"/>
      <c r="R21" s="300"/>
      <c r="S21" s="299"/>
      <c r="T21" s="301"/>
      <c r="U21" s="293">
        <v>401053</v>
      </c>
      <c r="V21" s="294"/>
      <c r="W21" s="295"/>
      <c r="X21" s="296" t="s">
        <v>1774</v>
      </c>
      <c r="Y21" s="297"/>
      <c r="Z21" s="297"/>
      <c r="AA21" s="297"/>
      <c r="AB21" s="297"/>
      <c r="AC21" s="297"/>
      <c r="AD21" s="297"/>
      <c r="AE21" s="297"/>
      <c r="AF21" s="297"/>
      <c r="AG21" s="297"/>
      <c r="AH21" s="321"/>
      <c r="AI21" s="298">
        <v>600</v>
      </c>
      <c r="AJ21" s="299"/>
      <c r="AK21" s="299"/>
      <c r="AL21" s="300"/>
      <c r="AM21" s="299"/>
      <c r="AN21" s="301"/>
      <c r="AO21" s="377" t="s">
        <v>1775</v>
      </c>
      <c r="AP21" s="377"/>
      <c r="AQ21" s="377"/>
      <c r="AR21" s="377"/>
      <c r="AS21" s="377"/>
      <c r="AT21" s="377"/>
      <c r="AU21" s="377"/>
      <c r="AV21" s="377"/>
      <c r="AW21" s="377"/>
      <c r="AX21" s="377"/>
      <c r="AY21" s="377"/>
      <c r="AZ21" s="377"/>
      <c r="BA21" s="377"/>
      <c r="BB21" s="378"/>
      <c r="BC21" s="356">
        <f>SUM(BC14:BC20)</f>
        <v>3605</v>
      </c>
      <c r="BD21" s="357"/>
      <c r="BE21" s="358"/>
      <c r="BF21" s="359" t="str">
        <f>IF(COUNTA(BF14:BF20)=0,"",SUMIF(BF14:BF20,"●",BC14:BC20)+SUM(BF14:BF20))</f>
        <v/>
      </c>
      <c r="BG21" s="357"/>
      <c r="BH21" s="358"/>
      <c r="BI21" s="293">
        <v>402038</v>
      </c>
      <c r="BJ21" s="294"/>
      <c r="BK21" s="295"/>
      <c r="BL21" s="296" t="s">
        <v>1776</v>
      </c>
      <c r="BM21" s="297"/>
      <c r="BN21" s="297"/>
      <c r="BO21" s="297"/>
      <c r="BP21" s="297"/>
      <c r="BQ21" s="297"/>
      <c r="BR21" s="297"/>
      <c r="BS21" s="297"/>
      <c r="BT21" s="297"/>
      <c r="BU21" s="297"/>
      <c r="BV21" s="321"/>
      <c r="BW21" s="298">
        <v>80</v>
      </c>
      <c r="BX21" s="299"/>
      <c r="BY21" s="299"/>
      <c r="BZ21" s="300"/>
      <c r="CA21" s="299"/>
      <c r="CB21" s="301"/>
      <c r="CC21" s="293">
        <v>401074</v>
      </c>
      <c r="CD21" s="294"/>
      <c r="CE21" s="295"/>
      <c r="CF21" s="296" t="s">
        <v>1777</v>
      </c>
      <c r="CG21" s="297"/>
      <c r="CH21" s="297"/>
      <c r="CI21" s="297"/>
      <c r="CJ21" s="297"/>
      <c r="CK21" s="297"/>
      <c r="CL21" s="297"/>
      <c r="CM21" s="297"/>
      <c r="CN21" s="297"/>
      <c r="CO21" s="297"/>
      <c r="CP21" s="321"/>
      <c r="CQ21" s="298">
        <v>400</v>
      </c>
      <c r="CR21" s="299"/>
      <c r="CS21" s="299"/>
      <c r="CT21" s="300"/>
      <c r="CU21" s="299"/>
      <c r="CV21" s="301"/>
    </row>
    <row r="22" spans="1:100" ht="13.5" customHeight="1" x14ac:dyDescent="0.2">
      <c r="A22" s="293">
        <v>401011</v>
      </c>
      <c r="B22" s="294"/>
      <c r="C22" s="295"/>
      <c r="D22" s="296" t="s">
        <v>1778</v>
      </c>
      <c r="E22" s="297"/>
      <c r="F22" s="297"/>
      <c r="G22" s="297"/>
      <c r="H22" s="297"/>
      <c r="I22" s="297"/>
      <c r="J22" s="297"/>
      <c r="K22" s="297"/>
      <c r="L22" s="297"/>
      <c r="M22" s="297"/>
      <c r="N22" s="321"/>
      <c r="O22" s="298">
        <v>1000</v>
      </c>
      <c r="P22" s="299"/>
      <c r="Q22" s="299"/>
      <c r="R22" s="300"/>
      <c r="S22" s="299"/>
      <c r="T22" s="301"/>
      <c r="U22" s="293">
        <v>401054</v>
      </c>
      <c r="V22" s="294"/>
      <c r="W22" s="295"/>
      <c r="X22" s="296" t="s">
        <v>1779</v>
      </c>
      <c r="Y22" s="297"/>
      <c r="Z22" s="297"/>
      <c r="AA22" s="297"/>
      <c r="AB22" s="297"/>
      <c r="AC22" s="297"/>
      <c r="AD22" s="297"/>
      <c r="AE22" s="297"/>
      <c r="AF22" s="297"/>
      <c r="AG22" s="297"/>
      <c r="AH22" s="321"/>
      <c r="AI22" s="298">
        <v>480</v>
      </c>
      <c r="AJ22" s="299"/>
      <c r="AK22" s="299"/>
      <c r="AL22" s="300"/>
      <c r="AM22" s="299"/>
      <c r="AN22" s="301"/>
      <c r="AO22" s="294">
        <v>402008</v>
      </c>
      <c r="AP22" s="294"/>
      <c r="AQ22" s="295"/>
      <c r="AR22" s="296" t="s">
        <v>1780</v>
      </c>
      <c r="AS22" s="297"/>
      <c r="AT22" s="297"/>
      <c r="AU22" s="297"/>
      <c r="AV22" s="297"/>
      <c r="AW22" s="297"/>
      <c r="AX22" s="297"/>
      <c r="AY22" s="297"/>
      <c r="AZ22" s="297"/>
      <c r="BA22" s="297"/>
      <c r="BB22" s="321"/>
      <c r="BC22" s="298">
        <v>680</v>
      </c>
      <c r="BD22" s="299"/>
      <c r="BE22" s="299"/>
      <c r="BF22" s="300"/>
      <c r="BG22" s="299"/>
      <c r="BH22" s="301"/>
      <c r="BI22" s="376" t="s">
        <v>1781</v>
      </c>
      <c r="BJ22" s="377"/>
      <c r="BK22" s="377"/>
      <c r="BL22" s="377"/>
      <c r="BM22" s="377"/>
      <c r="BN22" s="377"/>
      <c r="BO22" s="377"/>
      <c r="BP22" s="377"/>
      <c r="BQ22" s="377"/>
      <c r="BR22" s="377"/>
      <c r="BS22" s="377"/>
      <c r="BT22" s="377"/>
      <c r="BU22" s="377"/>
      <c r="BV22" s="378"/>
      <c r="BW22" s="356">
        <f>SUM(BW14:BW21)</f>
        <v>5470</v>
      </c>
      <c r="BX22" s="357"/>
      <c r="BY22" s="358"/>
      <c r="BZ22" s="359" t="str">
        <f>IF(COUNTA(BZ14:BZ21)=0,"",SUMIF(BZ14:BZ21,"●",BW14:BW21)+SUM(BZ14:BZ21))</f>
        <v/>
      </c>
      <c r="CA22" s="357"/>
      <c r="CB22" s="358"/>
      <c r="CC22" s="376" t="s">
        <v>1782</v>
      </c>
      <c r="CD22" s="377"/>
      <c r="CE22" s="377"/>
      <c r="CF22" s="377"/>
      <c r="CG22" s="377"/>
      <c r="CH22" s="377"/>
      <c r="CI22" s="377"/>
      <c r="CJ22" s="377"/>
      <c r="CK22" s="377"/>
      <c r="CL22" s="377"/>
      <c r="CM22" s="377"/>
      <c r="CN22" s="377"/>
      <c r="CO22" s="377"/>
      <c r="CP22" s="378"/>
      <c r="CQ22" s="356">
        <f>SUM(CQ20:CQ21)</f>
        <v>1500</v>
      </c>
      <c r="CR22" s="357"/>
      <c r="CS22" s="358"/>
      <c r="CT22" s="359" t="str">
        <f>IF(COUNTA(CT20:CT21)=0,"",SUMIF(CT20:CT21,"●",CQ20:CQ21)+SUM(CT20:CT21))</f>
        <v/>
      </c>
      <c r="CU22" s="357"/>
      <c r="CV22" s="358"/>
    </row>
    <row r="23" spans="1:100" ht="13.5" customHeight="1" x14ac:dyDescent="0.2">
      <c r="A23" s="293">
        <v>401012</v>
      </c>
      <c r="B23" s="294"/>
      <c r="C23" s="295"/>
      <c r="D23" s="296" t="s">
        <v>1783</v>
      </c>
      <c r="E23" s="297"/>
      <c r="F23" s="297"/>
      <c r="G23" s="297"/>
      <c r="H23" s="297"/>
      <c r="I23" s="297"/>
      <c r="J23" s="297"/>
      <c r="K23" s="297"/>
      <c r="L23" s="297"/>
      <c r="M23" s="297"/>
      <c r="N23" s="321"/>
      <c r="O23" s="298">
        <v>600</v>
      </c>
      <c r="P23" s="299"/>
      <c r="Q23" s="299"/>
      <c r="R23" s="300"/>
      <c r="S23" s="299"/>
      <c r="T23" s="301"/>
      <c r="U23" s="293">
        <v>401055</v>
      </c>
      <c r="V23" s="294"/>
      <c r="W23" s="295"/>
      <c r="X23" s="296" t="s">
        <v>1784</v>
      </c>
      <c r="Y23" s="297"/>
      <c r="Z23" s="297"/>
      <c r="AA23" s="297"/>
      <c r="AB23" s="297"/>
      <c r="AC23" s="297"/>
      <c r="AD23" s="297"/>
      <c r="AE23" s="297"/>
      <c r="AF23" s="297"/>
      <c r="AG23" s="297"/>
      <c r="AH23" s="321"/>
      <c r="AI23" s="298">
        <v>600</v>
      </c>
      <c r="AJ23" s="299"/>
      <c r="AK23" s="299"/>
      <c r="AL23" s="300"/>
      <c r="AM23" s="299"/>
      <c r="AN23" s="301"/>
      <c r="AO23" s="294">
        <v>402009</v>
      </c>
      <c r="AP23" s="294"/>
      <c r="AQ23" s="295"/>
      <c r="AR23" s="296" t="s">
        <v>1785</v>
      </c>
      <c r="AS23" s="297"/>
      <c r="AT23" s="297"/>
      <c r="AU23" s="297"/>
      <c r="AV23" s="297"/>
      <c r="AW23" s="297"/>
      <c r="AX23" s="297"/>
      <c r="AY23" s="297"/>
      <c r="AZ23" s="297"/>
      <c r="BA23" s="297"/>
      <c r="BB23" s="321"/>
      <c r="BC23" s="298">
        <v>500</v>
      </c>
      <c r="BD23" s="299"/>
      <c r="BE23" s="299"/>
      <c r="BF23" s="300"/>
      <c r="BG23" s="299"/>
      <c r="BH23" s="301"/>
      <c r="BI23" s="293">
        <v>402039</v>
      </c>
      <c r="BJ23" s="294"/>
      <c r="BK23" s="295"/>
      <c r="BL23" s="296" t="s">
        <v>2343</v>
      </c>
      <c r="BM23" s="297"/>
      <c r="BN23" s="297"/>
      <c r="BO23" s="297"/>
      <c r="BP23" s="297"/>
      <c r="BQ23" s="297"/>
      <c r="BR23" s="297"/>
      <c r="BS23" s="297"/>
      <c r="BT23" s="297"/>
      <c r="BU23" s="297"/>
      <c r="BV23" s="321"/>
      <c r="BW23" s="298">
        <v>850</v>
      </c>
      <c r="BX23" s="299"/>
      <c r="BY23" s="299"/>
      <c r="BZ23" s="300"/>
      <c r="CA23" s="299"/>
      <c r="CB23" s="301"/>
      <c r="CC23" s="420">
        <v>401075</v>
      </c>
      <c r="CD23" s="294"/>
      <c r="CE23" s="295"/>
      <c r="CF23" s="296" t="s">
        <v>1786</v>
      </c>
      <c r="CG23" s="297"/>
      <c r="CH23" s="297"/>
      <c r="CI23" s="297"/>
      <c r="CJ23" s="297"/>
      <c r="CK23" s="297"/>
      <c r="CL23" s="297"/>
      <c r="CM23" s="297"/>
      <c r="CN23" s="297"/>
      <c r="CO23" s="297"/>
      <c r="CP23" s="321"/>
      <c r="CQ23" s="580">
        <v>450</v>
      </c>
      <c r="CR23" s="581"/>
      <c r="CS23" s="789"/>
      <c r="CT23" s="300"/>
      <c r="CU23" s="299"/>
      <c r="CV23" s="301"/>
    </row>
    <row r="24" spans="1:100" ht="13.5" customHeight="1" x14ac:dyDescent="0.2">
      <c r="A24" s="376" t="s">
        <v>1787</v>
      </c>
      <c r="B24" s="377"/>
      <c r="C24" s="377"/>
      <c r="D24" s="377"/>
      <c r="E24" s="377"/>
      <c r="F24" s="377"/>
      <c r="G24" s="377"/>
      <c r="H24" s="377"/>
      <c r="I24" s="377"/>
      <c r="J24" s="377"/>
      <c r="K24" s="377"/>
      <c r="L24" s="377"/>
      <c r="M24" s="377"/>
      <c r="N24" s="378"/>
      <c r="O24" s="356">
        <f>SUM(O19:O23)</f>
        <v>5350</v>
      </c>
      <c r="P24" s="357"/>
      <c r="Q24" s="358"/>
      <c r="R24" s="359" t="str">
        <f>IF(COUNTA(R19:R23)=0,"",SUMIF(R19:R23,"●",O19:O23)+SUM(R19:R23))</f>
        <v/>
      </c>
      <c r="S24" s="357"/>
      <c r="T24" s="358"/>
      <c r="U24" s="293">
        <v>401056</v>
      </c>
      <c r="V24" s="294"/>
      <c r="W24" s="295"/>
      <c r="X24" s="296" t="s">
        <v>1788</v>
      </c>
      <c r="Y24" s="297"/>
      <c r="Z24" s="297"/>
      <c r="AA24" s="297"/>
      <c r="AB24" s="297"/>
      <c r="AC24" s="297"/>
      <c r="AD24" s="297"/>
      <c r="AE24" s="297"/>
      <c r="AF24" s="297"/>
      <c r="AG24" s="297"/>
      <c r="AH24" s="321"/>
      <c r="AI24" s="298">
        <v>380</v>
      </c>
      <c r="AJ24" s="299"/>
      <c r="AK24" s="299"/>
      <c r="AL24" s="300"/>
      <c r="AM24" s="299"/>
      <c r="AN24" s="301"/>
      <c r="AO24" s="294">
        <v>402010</v>
      </c>
      <c r="AP24" s="294"/>
      <c r="AQ24" s="295"/>
      <c r="AR24" s="296" t="s">
        <v>1789</v>
      </c>
      <c r="AS24" s="297"/>
      <c r="AT24" s="297"/>
      <c r="AU24" s="297"/>
      <c r="AV24" s="297"/>
      <c r="AW24" s="297"/>
      <c r="AX24" s="297"/>
      <c r="AY24" s="297"/>
      <c r="AZ24" s="297"/>
      <c r="BA24" s="297"/>
      <c r="BB24" s="321"/>
      <c r="BC24" s="298">
        <v>550</v>
      </c>
      <c r="BD24" s="299"/>
      <c r="BE24" s="299"/>
      <c r="BF24" s="300"/>
      <c r="BG24" s="299"/>
      <c r="BH24" s="301"/>
      <c r="BI24" s="293">
        <v>402040</v>
      </c>
      <c r="BJ24" s="294"/>
      <c r="BK24" s="295"/>
      <c r="BL24" s="296" t="s">
        <v>2301</v>
      </c>
      <c r="BM24" s="297"/>
      <c r="BN24" s="297"/>
      <c r="BO24" s="297"/>
      <c r="BP24" s="297"/>
      <c r="BQ24" s="297"/>
      <c r="BR24" s="297"/>
      <c r="BS24" s="297"/>
      <c r="BT24" s="297"/>
      <c r="BU24" s="297"/>
      <c r="BV24" s="321"/>
      <c r="BW24" s="298">
        <v>700</v>
      </c>
      <c r="BX24" s="299"/>
      <c r="BY24" s="299"/>
      <c r="BZ24" s="300"/>
      <c r="CA24" s="299"/>
      <c r="CB24" s="301"/>
      <c r="CC24" s="420">
        <v>401076</v>
      </c>
      <c r="CD24" s="294"/>
      <c r="CE24" s="295"/>
      <c r="CF24" s="296" t="s">
        <v>1790</v>
      </c>
      <c r="CG24" s="297"/>
      <c r="CH24" s="297"/>
      <c r="CI24" s="297"/>
      <c r="CJ24" s="297"/>
      <c r="CK24" s="297"/>
      <c r="CL24" s="297"/>
      <c r="CM24" s="297"/>
      <c r="CN24" s="297"/>
      <c r="CO24" s="297"/>
      <c r="CP24" s="321"/>
      <c r="CQ24" s="298">
        <v>400</v>
      </c>
      <c r="CR24" s="299"/>
      <c r="CS24" s="301"/>
      <c r="CT24" s="300"/>
      <c r="CU24" s="299"/>
      <c r="CV24" s="301"/>
    </row>
    <row r="25" spans="1:100" ht="13.5" customHeight="1" x14ac:dyDescent="0.2">
      <c r="A25" s="293">
        <v>401013</v>
      </c>
      <c r="B25" s="294"/>
      <c r="C25" s="295"/>
      <c r="D25" s="296" t="s">
        <v>1791</v>
      </c>
      <c r="E25" s="297"/>
      <c r="F25" s="297"/>
      <c r="G25" s="297"/>
      <c r="H25" s="297"/>
      <c r="I25" s="297"/>
      <c r="J25" s="297"/>
      <c r="K25" s="297"/>
      <c r="L25" s="297"/>
      <c r="M25" s="297"/>
      <c r="N25" s="321"/>
      <c r="O25" s="298">
        <v>500</v>
      </c>
      <c r="P25" s="299"/>
      <c r="Q25" s="299"/>
      <c r="R25" s="300"/>
      <c r="S25" s="299"/>
      <c r="T25" s="301"/>
      <c r="U25" s="293">
        <v>401057</v>
      </c>
      <c r="V25" s="294"/>
      <c r="W25" s="295"/>
      <c r="X25" s="296" t="s">
        <v>2268</v>
      </c>
      <c r="Y25" s="297"/>
      <c r="Z25" s="297"/>
      <c r="AA25" s="297"/>
      <c r="AB25" s="297"/>
      <c r="AC25" s="297"/>
      <c r="AD25" s="297"/>
      <c r="AE25" s="297"/>
      <c r="AF25" s="297"/>
      <c r="AG25" s="297"/>
      <c r="AH25" s="321"/>
      <c r="AI25" s="298">
        <v>450</v>
      </c>
      <c r="AJ25" s="299"/>
      <c r="AK25" s="299"/>
      <c r="AL25" s="300"/>
      <c r="AM25" s="299"/>
      <c r="AN25" s="301"/>
      <c r="AO25" s="294">
        <v>402011</v>
      </c>
      <c r="AP25" s="294"/>
      <c r="AQ25" s="295"/>
      <c r="AR25" s="296" t="s">
        <v>1792</v>
      </c>
      <c r="AS25" s="297"/>
      <c r="AT25" s="297"/>
      <c r="AU25" s="297"/>
      <c r="AV25" s="297"/>
      <c r="AW25" s="297"/>
      <c r="AX25" s="297"/>
      <c r="AY25" s="297"/>
      <c r="AZ25" s="297"/>
      <c r="BA25" s="297"/>
      <c r="BB25" s="321"/>
      <c r="BC25" s="298">
        <v>450</v>
      </c>
      <c r="BD25" s="299"/>
      <c r="BE25" s="299"/>
      <c r="BF25" s="300"/>
      <c r="BG25" s="299"/>
      <c r="BH25" s="301"/>
      <c r="BI25" s="293">
        <v>402041</v>
      </c>
      <c r="BJ25" s="294"/>
      <c r="BK25" s="295"/>
      <c r="BL25" s="296" t="s">
        <v>1793</v>
      </c>
      <c r="BM25" s="297"/>
      <c r="BN25" s="297"/>
      <c r="BO25" s="297"/>
      <c r="BP25" s="297"/>
      <c r="BQ25" s="297"/>
      <c r="BR25" s="297"/>
      <c r="BS25" s="297"/>
      <c r="BT25" s="297"/>
      <c r="BU25" s="297"/>
      <c r="BV25" s="321"/>
      <c r="BW25" s="298">
        <v>550</v>
      </c>
      <c r="BX25" s="299"/>
      <c r="BY25" s="299"/>
      <c r="BZ25" s="300"/>
      <c r="CA25" s="299"/>
      <c r="CB25" s="301"/>
      <c r="CC25" s="420">
        <v>401077</v>
      </c>
      <c r="CD25" s="294"/>
      <c r="CE25" s="295"/>
      <c r="CF25" s="296" t="s">
        <v>1794</v>
      </c>
      <c r="CG25" s="297"/>
      <c r="CH25" s="297"/>
      <c r="CI25" s="297"/>
      <c r="CJ25" s="297"/>
      <c r="CK25" s="297"/>
      <c r="CL25" s="297"/>
      <c r="CM25" s="297"/>
      <c r="CN25" s="297"/>
      <c r="CO25" s="297"/>
      <c r="CP25" s="321"/>
      <c r="CQ25" s="298">
        <v>600</v>
      </c>
      <c r="CR25" s="299"/>
      <c r="CS25" s="301"/>
      <c r="CT25" s="300"/>
      <c r="CU25" s="299"/>
      <c r="CV25" s="301"/>
    </row>
    <row r="26" spans="1:100" ht="13.5" customHeight="1" x14ac:dyDescent="0.2">
      <c r="A26" s="293">
        <v>401014</v>
      </c>
      <c r="B26" s="294"/>
      <c r="C26" s="295"/>
      <c r="D26" s="296" t="s">
        <v>1795</v>
      </c>
      <c r="E26" s="297"/>
      <c r="F26" s="297"/>
      <c r="G26" s="297"/>
      <c r="H26" s="297"/>
      <c r="I26" s="297"/>
      <c r="J26" s="297"/>
      <c r="K26" s="297"/>
      <c r="L26" s="297"/>
      <c r="M26" s="297"/>
      <c r="N26" s="321"/>
      <c r="O26" s="580">
        <v>530</v>
      </c>
      <c r="P26" s="581"/>
      <c r="Q26" s="581"/>
      <c r="R26" s="300"/>
      <c r="S26" s="299"/>
      <c r="T26" s="301"/>
      <c r="U26" s="293">
        <v>401058</v>
      </c>
      <c r="V26" s="294"/>
      <c r="W26" s="295"/>
      <c r="X26" s="296" t="s">
        <v>2269</v>
      </c>
      <c r="Y26" s="297"/>
      <c r="Z26" s="297"/>
      <c r="AA26" s="297"/>
      <c r="AB26" s="297"/>
      <c r="AC26" s="297"/>
      <c r="AD26" s="297"/>
      <c r="AE26" s="297"/>
      <c r="AF26" s="297"/>
      <c r="AG26" s="297"/>
      <c r="AH26" s="321"/>
      <c r="AI26" s="298">
        <v>600</v>
      </c>
      <c r="AJ26" s="299"/>
      <c r="AK26" s="299"/>
      <c r="AL26" s="300"/>
      <c r="AM26" s="299"/>
      <c r="AN26" s="301"/>
      <c r="AO26" s="294">
        <v>402012</v>
      </c>
      <c r="AP26" s="294"/>
      <c r="AQ26" s="295"/>
      <c r="AR26" s="296" t="s">
        <v>2302</v>
      </c>
      <c r="AS26" s="297"/>
      <c r="AT26" s="297"/>
      <c r="AU26" s="297"/>
      <c r="AV26" s="297"/>
      <c r="AW26" s="297"/>
      <c r="AX26" s="297"/>
      <c r="AY26" s="297"/>
      <c r="AZ26" s="297"/>
      <c r="BA26" s="297"/>
      <c r="BB26" s="321"/>
      <c r="BC26" s="298">
        <v>0</v>
      </c>
      <c r="BD26" s="299"/>
      <c r="BE26" s="299"/>
      <c r="BF26" s="300"/>
      <c r="BG26" s="299"/>
      <c r="BH26" s="301"/>
      <c r="BI26" s="293">
        <v>402042</v>
      </c>
      <c r="BJ26" s="294"/>
      <c r="BK26" s="295"/>
      <c r="BL26" s="296" t="s">
        <v>1797</v>
      </c>
      <c r="BM26" s="297"/>
      <c r="BN26" s="297"/>
      <c r="BO26" s="297"/>
      <c r="BP26" s="297"/>
      <c r="BQ26" s="297"/>
      <c r="BR26" s="297"/>
      <c r="BS26" s="297"/>
      <c r="BT26" s="297"/>
      <c r="BU26" s="297"/>
      <c r="BV26" s="321"/>
      <c r="BW26" s="298">
        <v>170</v>
      </c>
      <c r="BX26" s="299"/>
      <c r="BY26" s="299"/>
      <c r="BZ26" s="300"/>
      <c r="CA26" s="299"/>
      <c r="CB26" s="301"/>
      <c r="CC26" s="420">
        <v>401078</v>
      </c>
      <c r="CD26" s="294"/>
      <c r="CE26" s="295"/>
      <c r="CF26" s="296" t="s">
        <v>1798</v>
      </c>
      <c r="CG26" s="297"/>
      <c r="CH26" s="297"/>
      <c r="CI26" s="297"/>
      <c r="CJ26" s="297"/>
      <c r="CK26" s="297"/>
      <c r="CL26" s="297"/>
      <c r="CM26" s="297"/>
      <c r="CN26" s="297"/>
      <c r="CO26" s="297"/>
      <c r="CP26" s="321"/>
      <c r="CQ26" s="298">
        <v>500</v>
      </c>
      <c r="CR26" s="299"/>
      <c r="CS26" s="301"/>
      <c r="CT26" s="300"/>
      <c r="CU26" s="299"/>
      <c r="CV26" s="301"/>
    </row>
    <row r="27" spans="1:100" ht="13.5" customHeight="1" x14ac:dyDescent="0.2">
      <c r="A27" s="293">
        <v>401015</v>
      </c>
      <c r="B27" s="294"/>
      <c r="C27" s="295"/>
      <c r="D27" s="296" t="s">
        <v>1799</v>
      </c>
      <c r="E27" s="297"/>
      <c r="F27" s="297"/>
      <c r="G27" s="297"/>
      <c r="H27" s="297"/>
      <c r="I27" s="297"/>
      <c r="J27" s="297"/>
      <c r="K27" s="297"/>
      <c r="L27" s="297"/>
      <c r="M27" s="297"/>
      <c r="N27" s="321"/>
      <c r="O27" s="580">
        <v>1350</v>
      </c>
      <c r="P27" s="581"/>
      <c r="Q27" s="581"/>
      <c r="R27" s="300"/>
      <c r="S27" s="299"/>
      <c r="T27" s="301"/>
      <c r="U27" s="293">
        <v>401059</v>
      </c>
      <c r="V27" s="294"/>
      <c r="W27" s="295"/>
      <c r="X27" s="296" t="s">
        <v>1796</v>
      </c>
      <c r="Y27" s="297"/>
      <c r="Z27" s="297"/>
      <c r="AA27" s="297"/>
      <c r="AB27" s="297"/>
      <c r="AC27" s="297"/>
      <c r="AD27" s="297"/>
      <c r="AE27" s="297"/>
      <c r="AF27" s="297"/>
      <c r="AG27" s="297"/>
      <c r="AH27" s="321"/>
      <c r="AI27" s="298">
        <v>500</v>
      </c>
      <c r="AJ27" s="299"/>
      <c r="AK27" s="299"/>
      <c r="AL27" s="300"/>
      <c r="AM27" s="299"/>
      <c r="AN27" s="301"/>
      <c r="AO27" s="294">
        <v>402013</v>
      </c>
      <c r="AP27" s="294"/>
      <c r="AQ27" s="295"/>
      <c r="AR27" s="296" t="s">
        <v>1801</v>
      </c>
      <c r="AS27" s="297"/>
      <c r="AT27" s="297"/>
      <c r="AU27" s="297"/>
      <c r="AV27" s="297"/>
      <c r="AW27" s="297"/>
      <c r="AX27" s="297"/>
      <c r="AY27" s="297"/>
      <c r="AZ27" s="297"/>
      <c r="BA27" s="297"/>
      <c r="BB27" s="321"/>
      <c r="BC27" s="298">
        <v>530</v>
      </c>
      <c r="BD27" s="299"/>
      <c r="BE27" s="299"/>
      <c r="BF27" s="300"/>
      <c r="BG27" s="299"/>
      <c r="BH27" s="301"/>
      <c r="BI27" s="293">
        <v>402043</v>
      </c>
      <c r="BJ27" s="294"/>
      <c r="BK27" s="295"/>
      <c r="BL27" s="296" t="s">
        <v>1802</v>
      </c>
      <c r="BM27" s="297"/>
      <c r="BN27" s="297"/>
      <c r="BO27" s="297"/>
      <c r="BP27" s="297"/>
      <c r="BQ27" s="297"/>
      <c r="BR27" s="297"/>
      <c r="BS27" s="297"/>
      <c r="BT27" s="297"/>
      <c r="BU27" s="297"/>
      <c r="BV27" s="321"/>
      <c r="BW27" s="298">
        <v>350</v>
      </c>
      <c r="BX27" s="299"/>
      <c r="BY27" s="299"/>
      <c r="BZ27" s="300"/>
      <c r="CA27" s="299"/>
      <c r="CB27" s="301"/>
      <c r="CC27" s="420">
        <v>401079</v>
      </c>
      <c r="CD27" s="294"/>
      <c r="CE27" s="295"/>
      <c r="CF27" s="296" t="s">
        <v>1803</v>
      </c>
      <c r="CG27" s="297"/>
      <c r="CH27" s="297"/>
      <c r="CI27" s="297"/>
      <c r="CJ27" s="297"/>
      <c r="CK27" s="297"/>
      <c r="CL27" s="297"/>
      <c r="CM27" s="297"/>
      <c r="CN27" s="297"/>
      <c r="CO27" s="297"/>
      <c r="CP27" s="321"/>
      <c r="CQ27" s="298">
        <v>130</v>
      </c>
      <c r="CR27" s="299"/>
      <c r="CS27" s="301"/>
      <c r="CT27" s="300"/>
      <c r="CU27" s="299"/>
      <c r="CV27" s="301"/>
    </row>
    <row r="28" spans="1:100" ht="15" customHeight="1" x14ac:dyDescent="0.2">
      <c r="A28" s="293">
        <v>401016</v>
      </c>
      <c r="B28" s="294"/>
      <c r="C28" s="295"/>
      <c r="D28" s="296" t="s">
        <v>1804</v>
      </c>
      <c r="E28" s="297"/>
      <c r="F28" s="297"/>
      <c r="G28" s="297"/>
      <c r="H28" s="297"/>
      <c r="I28" s="297"/>
      <c r="J28" s="297"/>
      <c r="K28" s="297"/>
      <c r="L28" s="297"/>
      <c r="M28" s="297"/>
      <c r="N28" s="321"/>
      <c r="O28" s="580">
        <v>700</v>
      </c>
      <c r="P28" s="581"/>
      <c r="Q28" s="581"/>
      <c r="R28" s="300"/>
      <c r="S28" s="299"/>
      <c r="T28" s="301"/>
      <c r="U28" s="293">
        <v>401060</v>
      </c>
      <c r="V28" s="294"/>
      <c r="W28" s="295"/>
      <c r="X28" s="296" t="s">
        <v>1800</v>
      </c>
      <c r="Y28" s="297"/>
      <c r="Z28" s="297"/>
      <c r="AA28" s="297"/>
      <c r="AB28" s="297"/>
      <c r="AC28" s="297"/>
      <c r="AD28" s="297"/>
      <c r="AE28" s="297"/>
      <c r="AF28" s="297"/>
      <c r="AG28" s="297"/>
      <c r="AH28" s="321"/>
      <c r="AI28" s="298">
        <v>450</v>
      </c>
      <c r="AJ28" s="299"/>
      <c r="AK28" s="299"/>
      <c r="AL28" s="300"/>
      <c r="AM28" s="299"/>
      <c r="AN28" s="301"/>
      <c r="AO28" s="294">
        <v>402014</v>
      </c>
      <c r="AP28" s="294"/>
      <c r="AQ28" s="295"/>
      <c r="AR28" s="296" t="s">
        <v>1806</v>
      </c>
      <c r="AS28" s="297"/>
      <c r="AT28" s="297"/>
      <c r="AU28" s="297"/>
      <c r="AV28" s="297"/>
      <c r="AW28" s="297"/>
      <c r="AX28" s="297"/>
      <c r="AY28" s="297"/>
      <c r="AZ28" s="297"/>
      <c r="BA28" s="297"/>
      <c r="BB28" s="321"/>
      <c r="BC28" s="298">
        <v>290</v>
      </c>
      <c r="BD28" s="299"/>
      <c r="BE28" s="299"/>
      <c r="BF28" s="300"/>
      <c r="BG28" s="299"/>
      <c r="BH28" s="301"/>
      <c r="BI28" s="293">
        <v>402044</v>
      </c>
      <c r="BJ28" s="294"/>
      <c r="BK28" s="295"/>
      <c r="BL28" s="296" t="s">
        <v>1807</v>
      </c>
      <c r="BM28" s="297"/>
      <c r="BN28" s="297"/>
      <c r="BO28" s="297"/>
      <c r="BP28" s="297"/>
      <c r="BQ28" s="297"/>
      <c r="BR28" s="297"/>
      <c r="BS28" s="297"/>
      <c r="BT28" s="297"/>
      <c r="BU28" s="297"/>
      <c r="BV28" s="321"/>
      <c r="BW28" s="298">
        <v>880</v>
      </c>
      <c r="BX28" s="299"/>
      <c r="BY28" s="299"/>
      <c r="BZ28" s="300"/>
      <c r="CA28" s="299"/>
      <c r="CB28" s="301"/>
      <c r="CC28" s="293">
        <v>401092</v>
      </c>
      <c r="CD28" s="294"/>
      <c r="CE28" s="295"/>
      <c r="CF28" s="296" t="s">
        <v>2270</v>
      </c>
      <c r="CG28" s="297"/>
      <c r="CH28" s="297"/>
      <c r="CI28" s="297"/>
      <c r="CJ28" s="297"/>
      <c r="CK28" s="297"/>
      <c r="CL28" s="297"/>
      <c r="CM28" s="297"/>
      <c r="CN28" s="297"/>
      <c r="CO28" s="297"/>
      <c r="CP28" s="321"/>
      <c r="CQ28" s="298">
        <v>300</v>
      </c>
      <c r="CR28" s="299"/>
      <c r="CS28" s="299"/>
      <c r="CT28" s="300"/>
      <c r="CU28" s="299"/>
      <c r="CV28" s="301"/>
    </row>
    <row r="29" spans="1:100" ht="12.75" customHeight="1" x14ac:dyDescent="0.2">
      <c r="A29" s="293">
        <v>401093</v>
      </c>
      <c r="B29" s="294"/>
      <c r="C29" s="295"/>
      <c r="D29" s="296" t="s">
        <v>2271</v>
      </c>
      <c r="E29" s="297"/>
      <c r="F29" s="297"/>
      <c r="G29" s="297"/>
      <c r="H29" s="297"/>
      <c r="I29" s="297"/>
      <c r="J29" s="297"/>
      <c r="K29" s="297"/>
      <c r="L29" s="297"/>
      <c r="M29" s="297"/>
      <c r="N29" s="321"/>
      <c r="O29" s="580">
        <v>600</v>
      </c>
      <c r="P29" s="581"/>
      <c r="Q29" s="581"/>
      <c r="R29" s="300"/>
      <c r="S29" s="299"/>
      <c r="T29" s="301"/>
      <c r="U29" s="293">
        <v>401061</v>
      </c>
      <c r="V29" s="294"/>
      <c r="W29" s="295"/>
      <c r="X29" s="296" t="s">
        <v>1805</v>
      </c>
      <c r="Y29" s="297"/>
      <c r="Z29" s="297"/>
      <c r="AA29" s="297"/>
      <c r="AB29" s="297"/>
      <c r="AC29" s="297"/>
      <c r="AD29" s="297"/>
      <c r="AE29" s="297"/>
      <c r="AF29" s="297"/>
      <c r="AG29" s="297"/>
      <c r="AH29" s="321"/>
      <c r="AI29" s="298">
        <v>550</v>
      </c>
      <c r="AJ29" s="299"/>
      <c r="AK29" s="299"/>
      <c r="AL29" s="300"/>
      <c r="AM29" s="299"/>
      <c r="AN29" s="301"/>
      <c r="AO29" s="377" t="s">
        <v>1809</v>
      </c>
      <c r="AP29" s="377"/>
      <c r="AQ29" s="377"/>
      <c r="AR29" s="377"/>
      <c r="AS29" s="377"/>
      <c r="AT29" s="377"/>
      <c r="AU29" s="377"/>
      <c r="AV29" s="377"/>
      <c r="AW29" s="377"/>
      <c r="AX29" s="377"/>
      <c r="AY29" s="377"/>
      <c r="AZ29" s="377"/>
      <c r="BA29" s="377"/>
      <c r="BB29" s="378"/>
      <c r="BC29" s="356">
        <f>SUM(BC22:BC28)</f>
        <v>3000</v>
      </c>
      <c r="BD29" s="357"/>
      <c r="BE29" s="358"/>
      <c r="BF29" s="359" t="str">
        <f>IF(COUNTA(BF22:BF28)=0,"",SUMIF(BF22:BF28,"●",BC22:BC28)+SUM(BF22:BF28))</f>
        <v/>
      </c>
      <c r="BG29" s="357"/>
      <c r="BH29" s="358"/>
      <c r="BI29" s="376" t="s">
        <v>1810</v>
      </c>
      <c r="BJ29" s="377"/>
      <c r="BK29" s="377"/>
      <c r="BL29" s="377"/>
      <c r="BM29" s="377"/>
      <c r="BN29" s="377"/>
      <c r="BO29" s="377"/>
      <c r="BP29" s="377"/>
      <c r="BQ29" s="377"/>
      <c r="BR29" s="377"/>
      <c r="BS29" s="377"/>
      <c r="BT29" s="377"/>
      <c r="BU29" s="377"/>
      <c r="BV29" s="378"/>
      <c r="BW29" s="356">
        <f>SUM(BW23:BW28)</f>
        <v>3500</v>
      </c>
      <c r="BX29" s="357"/>
      <c r="BY29" s="358"/>
      <c r="BZ29" s="359" t="str">
        <f>IF(COUNTA(BZ23:BZ28)=0,"",SUMIF(BZ23:BZ28,"●",BW23:BW28)+SUM(BZ23:BZ28))</f>
        <v/>
      </c>
      <c r="CA29" s="357"/>
      <c r="CB29" s="358"/>
      <c r="CC29" s="419" t="s">
        <v>1814</v>
      </c>
      <c r="CD29" s="377"/>
      <c r="CE29" s="377"/>
      <c r="CF29" s="377"/>
      <c r="CG29" s="377"/>
      <c r="CH29" s="377"/>
      <c r="CI29" s="377"/>
      <c r="CJ29" s="377"/>
      <c r="CK29" s="377"/>
      <c r="CL29" s="377"/>
      <c r="CM29" s="377"/>
      <c r="CN29" s="377"/>
      <c r="CO29" s="377"/>
      <c r="CP29" s="378"/>
      <c r="CQ29" s="356">
        <f>SUM(CQ23:CQ28)</f>
        <v>2380</v>
      </c>
      <c r="CR29" s="357"/>
      <c r="CS29" s="358"/>
      <c r="CT29" s="359" t="str">
        <f>IF(COUNTA(CT23:CT28)=0,"",SUMIF(CT23:CT28,"●",CQ23:CQ28)+SUM(CT23:CT28))</f>
        <v/>
      </c>
      <c r="CU29" s="357"/>
      <c r="CV29" s="358"/>
    </row>
    <row r="30" spans="1:100" ht="13.5" customHeight="1" x14ac:dyDescent="0.2">
      <c r="A30" s="293">
        <v>401018</v>
      </c>
      <c r="B30" s="294"/>
      <c r="C30" s="295"/>
      <c r="D30" s="296" t="s">
        <v>1815</v>
      </c>
      <c r="E30" s="297"/>
      <c r="F30" s="297"/>
      <c r="G30" s="297"/>
      <c r="H30" s="297"/>
      <c r="I30" s="297"/>
      <c r="J30" s="297"/>
      <c r="K30" s="297"/>
      <c r="L30" s="297"/>
      <c r="M30" s="297"/>
      <c r="N30" s="321"/>
      <c r="O30" s="580">
        <v>420</v>
      </c>
      <c r="P30" s="581"/>
      <c r="Q30" s="581"/>
      <c r="R30" s="300"/>
      <c r="S30" s="299"/>
      <c r="T30" s="301"/>
      <c r="U30" s="376" t="s">
        <v>1808</v>
      </c>
      <c r="V30" s="377"/>
      <c r="W30" s="377"/>
      <c r="X30" s="377"/>
      <c r="Y30" s="377"/>
      <c r="Z30" s="377"/>
      <c r="AA30" s="377"/>
      <c r="AB30" s="377"/>
      <c r="AC30" s="377"/>
      <c r="AD30" s="377"/>
      <c r="AE30" s="377"/>
      <c r="AF30" s="377"/>
      <c r="AG30" s="377"/>
      <c r="AH30" s="378"/>
      <c r="AI30" s="356">
        <f>SUM(AI20:AI29)</f>
        <v>5010</v>
      </c>
      <c r="AJ30" s="357"/>
      <c r="AK30" s="358"/>
      <c r="AL30" s="359" t="str">
        <f>IF(COUNTA(AL20:AL29)=0,"",SUMIF(AL20:AL29,"●",AI20:AI29)+SUM(AL20:AL29))</f>
        <v/>
      </c>
      <c r="AM30" s="357"/>
      <c r="AN30" s="358"/>
      <c r="AO30" s="294">
        <v>402015</v>
      </c>
      <c r="AP30" s="294"/>
      <c r="AQ30" s="295"/>
      <c r="AR30" s="296" t="s">
        <v>1812</v>
      </c>
      <c r="AS30" s="297"/>
      <c r="AT30" s="297"/>
      <c r="AU30" s="297"/>
      <c r="AV30" s="297"/>
      <c r="AW30" s="297"/>
      <c r="AX30" s="297"/>
      <c r="AY30" s="297"/>
      <c r="AZ30" s="297"/>
      <c r="BA30" s="297"/>
      <c r="BB30" s="321"/>
      <c r="BC30" s="298">
        <v>200</v>
      </c>
      <c r="BD30" s="299"/>
      <c r="BE30" s="299"/>
      <c r="BF30" s="300"/>
      <c r="BG30" s="299"/>
      <c r="BH30" s="301"/>
      <c r="BI30" s="293">
        <v>402046</v>
      </c>
      <c r="BJ30" s="294"/>
      <c r="BK30" s="295"/>
      <c r="BL30" s="296" t="s">
        <v>1813</v>
      </c>
      <c r="BM30" s="297"/>
      <c r="BN30" s="297"/>
      <c r="BO30" s="297"/>
      <c r="BP30" s="297"/>
      <c r="BQ30" s="297"/>
      <c r="BR30" s="297"/>
      <c r="BS30" s="297"/>
      <c r="BT30" s="297"/>
      <c r="BU30" s="297"/>
      <c r="BV30" s="321"/>
      <c r="BW30" s="298">
        <v>600</v>
      </c>
      <c r="BX30" s="299"/>
      <c r="BY30" s="299"/>
      <c r="BZ30" s="300"/>
      <c r="CA30" s="299"/>
      <c r="CB30" s="301"/>
      <c r="CC30" s="420">
        <v>401081</v>
      </c>
      <c r="CD30" s="294"/>
      <c r="CE30" s="295"/>
      <c r="CF30" s="296" t="s">
        <v>1819</v>
      </c>
      <c r="CG30" s="297"/>
      <c r="CH30" s="297"/>
      <c r="CI30" s="297"/>
      <c r="CJ30" s="297"/>
      <c r="CK30" s="297"/>
      <c r="CL30" s="297"/>
      <c r="CM30" s="297"/>
      <c r="CN30" s="297"/>
      <c r="CO30" s="297"/>
      <c r="CP30" s="321"/>
      <c r="CQ30" s="298">
        <v>300</v>
      </c>
      <c r="CR30" s="299"/>
      <c r="CS30" s="299"/>
      <c r="CT30" s="300"/>
      <c r="CU30" s="299"/>
      <c r="CV30" s="301"/>
    </row>
    <row r="31" spans="1:100" ht="13.5" customHeight="1" x14ac:dyDescent="0.2">
      <c r="A31" s="376" t="s">
        <v>1820</v>
      </c>
      <c r="B31" s="377"/>
      <c r="C31" s="377"/>
      <c r="D31" s="377"/>
      <c r="E31" s="377"/>
      <c r="F31" s="377"/>
      <c r="G31" s="377"/>
      <c r="H31" s="377"/>
      <c r="I31" s="377"/>
      <c r="J31" s="377"/>
      <c r="K31" s="377"/>
      <c r="L31" s="377"/>
      <c r="M31" s="377"/>
      <c r="N31" s="378"/>
      <c r="O31" s="356">
        <f>SUM(O25:O30)</f>
        <v>4100</v>
      </c>
      <c r="P31" s="357"/>
      <c r="Q31" s="358"/>
      <c r="R31" s="359" t="str">
        <f>IF(COUNTA(R25:R30)=0,"",SUMIF(R25:R30,"●",O25:O30)+SUM(R25:R30))</f>
        <v/>
      </c>
      <c r="S31" s="357"/>
      <c r="T31" s="358"/>
      <c r="U31" s="293">
        <v>401063</v>
      </c>
      <c r="V31" s="294"/>
      <c r="W31" s="295"/>
      <c r="X31" s="296" t="s">
        <v>1811</v>
      </c>
      <c r="Y31" s="297"/>
      <c r="Z31" s="297"/>
      <c r="AA31" s="297"/>
      <c r="AB31" s="297"/>
      <c r="AC31" s="297"/>
      <c r="AD31" s="297"/>
      <c r="AE31" s="297"/>
      <c r="AF31" s="297"/>
      <c r="AG31" s="297"/>
      <c r="AH31" s="321"/>
      <c r="AI31" s="298">
        <v>515</v>
      </c>
      <c r="AJ31" s="299"/>
      <c r="AK31" s="299"/>
      <c r="AL31" s="300"/>
      <c r="AM31" s="299"/>
      <c r="AN31" s="301"/>
      <c r="AO31" s="294">
        <v>402016</v>
      </c>
      <c r="AP31" s="294"/>
      <c r="AQ31" s="295"/>
      <c r="AR31" s="296" t="s">
        <v>1817</v>
      </c>
      <c r="AS31" s="297"/>
      <c r="AT31" s="297"/>
      <c r="AU31" s="297"/>
      <c r="AV31" s="297"/>
      <c r="AW31" s="297"/>
      <c r="AX31" s="297"/>
      <c r="AY31" s="297"/>
      <c r="AZ31" s="297"/>
      <c r="BA31" s="297"/>
      <c r="BB31" s="321"/>
      <c r="BC31" s="298">
        <v>300</v>
      </c>
      <c r="BD31" s="299"/>
      <c r="BE31" s="299"/>
      <c r="BF31" s="300"/>
      <c r="BG31" s="299"/>
      <c r="BH31" s="301"/>
      <c r="BI31" s="293">
        <v>402047</v>
      </c>
      <c r="BJ31" s="294"/>
      <c r="BK31" s="295"/>
      <c r="BL31" s="296" t="s">
        <v>1818</v>
      </c>
      <c r="BM31" s="297"/>
      <c r="BN31" s="297"/>
      <c r="BO31" s="297"/>
      <c r="BP31" s="297"/>
      <c r="BQ31" s="297"/>
      <c r="BR31" s="297"/>
      <c r="BS31" s="297"/>
      <c r="BT31" s="297"/>
      <c r="BU31" s="297"/>
      <c r="BV31" s="321"/>
      <c r="BW31" s="298">
        <v>850</v>
      </c>
      <c r="BX31" s="299"/>
      <c r="BY31" s="299"/>
      <c r="BZ31" s="300"/>
      <c r="CA31" s="299"/>
      <c r="CB31" s="301"/>
      <c r="CC31" s="293">
        <v>401082</v>
      </c>
      <c r="CD31" s="294"/>
      <c r="CE31" s="295"/>
      <c r="CF31" s="296" t="s">
        <v>1823</v>
      </c>
      <c r="CG31" s="297"/>
      <c r="CH31" s="297"/>
      <c r="CI31" s="297"/>
      <c r="CJ31" s="297"/>
      <c r="CK31" s="297"/>
      <c r="CL31" s="297"/>
      <c r="CM31" s="297"/>
      <c r="CN31" s="297"/>
      <c r="CO31" s="297"/>
      <c r="CP31" s="321"/>
      <c r="CQ31" s="298">
        <v>400</v>
      </c>
      <c r="CR31" s="299"/>
      <c r="CS31" s="299"/>
      <c r="CT31" s="300"/>
      <c r="CU31" s="299"/>
      <c r="CV31" s="301"/>
    </row>
    <row r="32" spans="1:100" ht="13.5" customHeight="1" x14ac:dyDescent="0.2">
      <c r="A32" s="293">
        <v>401019</v>
      </c>
      <c r="B32" s="294"/>
      <c r="C32" s="295"/>
      <c r="D32" s="296" t="s">
        <v>1824</v>
      </c>
      <c r="E32" s="297"/>
      <c r="F32" s="297"/>
      <c r="G32" s="297"/>
      <c r="H32" s="297"/>
      <c r="I32" s="297"/>
      <c r="J32" s="297"/>
      <c r="K32" s="297"/>
      <c r="L32" s="297"/>
      <c r="M32" s="297"/>
      <c r="N32" s="321"/>
      <c r="O32" s="298">
        <v>100</v>
      </c>
      <c r="P32" s="299"/>
      <c r="Q32" s="299"/>
      <c r="R32" s="300"/>
      <c r="S32" s="299"/>
      <c r="T32" s="301"/>
      <c r="U32" s="293">
        <v>401064</v>
      </c>
      <c r="V32" s="294"/>
      <c r="W32" s="295"/>
      <c r="X32" s="296" t="s">
        <v>1816</v>
      </c>
      <c r="Y32" s="297"/>
      <c r="Z32" s="297"/>
      <c r="AA32" s="297"/>
      <c r="AB32" s="297"/>
      <c r="AC32" s="297"/>
      <c r="AD32" s="297"/>
      <c r="AE32" s="297"/>
      <c r="AF32" s="297"/>
      <c r="AG32" s="297"/>
      <c r="AH32" s="321"/>
      <c r="AI32" s="298">
        <v>850</v>
      </c>
      <c r="AJ32" s="299"/>
      <c r="AK32" s="299"/>
      <c r="AL32" s="300"/>
      <c r="AM32" s="299"/>
      <c r="AN32" s="301"/>
      <c r="AO32" s="294">
        <v>402017</v>
      </c>
      <c r="AP32" s="294"/>
      <c r="AQ32" s="295"/>
      <c r="AR32" s="296" t="s">
        <v>69</v>
      </c>
      <c r="AS32" s="297"/>
      <c r="AT32" s="297"/>
      <c r="AU32" s="297"/>
      <c r="AV32" s="297"/>
      <c r="AW32" s="297"/>
      <c r="AX32" s="297"/>
      <c r="AY32" s="297"/>
      <c r="AZ32" s="297"/>
      <c r="BA32" s="297"/>
      <c r="BB32" s="321"/>
      <c r="BC32" s="298">
        <v>330</v>
      </c>
      <c r="BD32" s="299"/>
      <c r="BE32" s="299"/>
      <c r="BF32" s="300"/>
      <c r="BG32" s="299"/>
      <c r="BH32" s="301"/>
      <c r="BI32" s="293">
        <v>402048</v>
      </c>
      <c r="BJ32" s="294"/>
      <c r="BK32" s="295"/>
      <c r="BL32" s="296" t="s">
        <v>1822</v>
      </c>
      <c r="BM32" s="297"/>
      <c r="BN32" s="297"/>
      <c r="BO32" s="297"/>
      <c r="BP32" s="297"/>
      <c r="BQ32" s="297"/>
      <c r="BR32" s="297"/>
      <c r="BS32" s="297"/>
      <c r="BT32" s="297"/>
      <c r="BU32" s="297"/>
      <c r="BV32" s="321"/>
      <c r="BW32" s="298">
        <v>600</v>
      </c>
      <c r="BX32" s="299"/>
      <c r="BY32" s="299"/>
      <c r="BZ32" s="300"/>
      <c r="CA32" s="299"/>
      <c r="CB32" s="301"/>
      <c r="CC32" s="293">
        <v>401083</v>
      </c>
      <c r="CD32" s="294"/>
      <c r="CE32" s="295"/>
      <c r="CF32" s="296" t="s">
        <v>1827</v>
      </c>
      <c r="CG32" s="297"/>
      <c r="CH32" s="297"/>
      <c r="CI32" s="297"/>
      <c r="CJ32" s="297"/>
      <c r="CK32" s="297"/>
      <c r="CL32" s="297"/>
      <c r="CM32" s="297"/>
      <c r="CN32" s="297"/>
      <c r="CO32" s="297"/>
      <c r="CP32" s="321"/>
      <c r="CQ32" s="298">
        <v>200</v>
      </c>
      <c r="CR32" s="299"/>
      <c r="CS32" s="299"/>
      <c r="CT32" s="300"/>
      <c r="CU32" s="299"/>
      <c r="CV32" s="301"/>
    </row>
    <row r="33" spans="1:120" ht="12.75" customHeight="1" x14ac:dyDescent="0.2">
      <c r="A33" s="293">
        <v>401020</v>
      </c>
      <c r="B33" s="294"/>
      <c r="C33" s="295"/>
      <c r="D33" s="296" t="s">
        <v>1828</v>
      </c>
      <c r="E33" s="297"/>
      <c r="F33" s="297"/>
      <c r="G33" s="297"/>
      <c r="H33" s="297"/>
      <c r="I33" s="297"/>
      <c r="J33" s="297"/>
      <c r="K33" s="297"/>
      <c r="L33" s="297"/>
      <c r="M33" s="297"/>
      <c r="N33" s="321"/>
      <c r="O33" s="298">
        <v>450</v>
      </c>
      <c r="P33" s="299"/>
      <c r="Q33" s="299"/>
      <c r="R33" s="300"/>
      <c r="S33" s="299"/>
      <c r="T33" s="301"/>
      <c r="U33" s="293">
        <v>401065</v>
      </c>
      <c r="V33" s="294"/>
      <c r="W33" s="295"/>
      <c r="X33" s="296" t="s">
        <v>1821</v>
      </c>
      <c r="Y33" s="297"/>
      <c r="Z33" s="297"/>
      <c r="AA33" s="297"/>
      <c r="AB33" s="297"/>
      <c r="AC33" s="297"/>
      <c r="AD33" s="297"/>
      <c r="AE33" s="297"/>
      <c r="AF33" s="297"/>
      <c r="AG33" s="297"/>
      <c r="AH33" s="321"/>
      <c r="AI33" s="298">
        <v>470</v>
      </c>
      <c r="AJ33" s="299"/>
      <c r="AK33" s="299"/>
      <c r="AL33" s="300"/>
      <c r="AM33" s="299"/>
      <c r="AN33" s="301"/>
      <c r="AO33" s="294">
        <v>402018</v>
      </c>
      <c r="AP33" s="294"/>
      <c r="AQ33" s="295"/>
      <c r="AR33" s="296" t="s">
        <v>70</v>
      </c>
      <c r="AS33" s="297"/>
      <c r="AT33" s="297"/>
      <c r="AU33" s="297"/>
      <c r="AV33" s="297"/>
      <c r="AW33" s="297"/>
      <c r="AX33" s="297"/>
      <c r="AY33" s="297"/>
      <c r="AZ33" s="297"/>
      <c r="BA33" s="297"/>
      <c r="BB33" s="321"/>
      <c r="BC33" s="298">
        <v>550</v>
      </c>
      <c r="BD33" s="299"/>
      <c r="BE33" s="299"/>
      <c r="BF33" s="300"/>
      <c r="BG33" s="299"/>
      <c r="BH33" s="301"/>
      <c r="BI33" s="293">
        <v>402049</v>
      </c>
      <c r="BJ33" s="294"/>
      <c r="BK33" s="295"/>
      <c r="BL33" s="296" t="s">
        <v>1826</v>
      </c>
      <c r="BM33" s="297"/>
      <c r="BN33" s="297"/>
      <c r="BO33" s="297"/>
      <c r="BP33" s="297"/>
      <c r="BQ33" s="297"/>
      <c r="BR33" s="297"/>
      <c r="BS33" s="297"/>
      <c r="BT33" s="297"/>
      <c r="BU33" s="297"/>
      <c r="BV33" s="321"/>
      <c r="BW33" s="580">
        <v>600</v>
      </c>
      <c r="BX33" s="581"/>
      <c r="BY33" s="581"/>
      <c r="BZ33" s="300"/>
      <c r="CA33" s="299"/>
      <c r="CB33" s="301"/>
      <c r="CC33" s="376" t="s">
        <v>1832</v>
      </c>
      <c r="CD33" s="377"/>
      <c r="CE33" s="377"/>
      <c r="CF33" s="377"/>
      <c r="CG33" s="377"/>
      <c r="CH33" s="377"/>
      <c r="CI33" s="377"/>
      <c r="CJ33" s="377"/>
      <c r="CK33" s="377"/>
      <c r="CL33" s="377"/>
      <c r="CM33" s="377"/>
      <c r="CN33" s="377"/>
      <c r="CO33" s="377"/>
      <c r="CP33" s="378"/>
      <c r="CQ33" s="356">
        <f>SUM(CQ30:CQ32)</f>
        <v>900</v>
      </c>
      <c r="CR33" s="357"/>
      <c r="CS33" s="358"/>
      <c r="CT33" s="359" t="str">
        <f>IF(COUNTA(CT30:CT32)=0,"",SUMIF(CT30:CT32,"●",CQ30:CQ32)+SUM(CT30:CT32))</f>
        <v/>
      </c>
      <c r="CU33" s="357"/>
      <c r="CV33" s="358"/>
    </row>
    <row r="34" spans="1:120" ht="15" customHeight="1" x14ac:dyDescent="0.2">
      <c r="A34" s="293">
        <v>401021</v>
      </c>
      <c r="B34" s="294"/>
      <c r="C34" s="295"/>
      <c r="D34" s="296" t="s">
        <v>1833</v>
      </c>
      <c r="E34" s="297"/>
      <c r="F34" s="297"/>
      <c r="G34" s="297"/>
      <c r="H34" s="297"/>
      <c r="I34" s="297"/>
      <c r="J34" s="297"/>
      <c r="K34" s="297"/>
      <c r="L34" s="297"/>
      <c r="M34" s="297"/>
      <c r="N34" s="321"/>
      <c r="O34" s="580">
        <v>600</v>
      </c>
      <c r="P34" s="581"/>
      <c r="Q34" s="789"/>
      <c r="R34" s="300"/>
      <c r="S34" s="299"/>
      <c r="T34" s="301"/>
      <c r="U34" s="293">
        <v>401067</v>
      </c>
      <c r="V34" s="294"/>
      <c r="W34" s="295"/>
      <c r="X34" s="296" t="s">
        <v>1825</v>
      </c>
      <c r="Y34" s="297"/>
      <c r="Z34" s="297"/>
      <c r="AA34" s="297"/>
      <c r="AB34" s="297"/>
      <c r="AC34" s="297"/>
      <c r="AD34" s="297"/>
      <c r="AE34" s="297"/>
      <c r="AF34" s="297"/>
      <c r="AG34" s="297"/>
      <c r="AH34" s="321"/>
      <c r="AI34" s="298">
        <v>150</v>
      </c>
      <c r="AJ34" s="299"/>
      <c r="AK34" s="299"/>
      <c r="AL34" s="300"/>
      <c r="AM34" s="299"/>
      <c r="AN34" s="301"/>
      <c r="AO34" s="294">
        <v>402019</v>
      </c>
      <c r="AP34" s="294"/>
      <c r="AQ34" s="295"/>
      <c r="AR34" s="296" t="s">
        <v>1830</v>
      </c>
      <c r="AS34" s="297"/>
      <c r="AT34" s="297"/>
      <c r="AU34" s="297"/>
      <c r="AV34" s="297"/>
      <c r="AW34" s="297"/>
      <c r="AX34" s="297"/>
      <c r="AY34" s="297"/>
      <c r="AZ34" s="297"/>
      <c r="BA34" s="297"/>
      <c r="BB34" s="321"/>
      <c r="BC34" s="580">
        <v>670</v>
      </c>
      <c r="BD34" s="581"/>
      <c r="BE34" s="581"/>
      <c r="BF34" s="300"/>
      <c r="BG34" s="299"/>
      <c r="BH34" s="301"/>
      <c r="BI34" s="293">
        <v>402050</v>
      </c>
      <c r="BJ34" s="294"/>
      <c r="BK34" s="295"/>
      <c r="BL34" s="296" t="s">
        <v>1831</v>
      </c>
      <c r="BM34" s="297"/>
      <c r="BN34" s="297"/>
      <c r="BO34" s="297"/>
      <c r="BP34" s="297"/>
      <c r="BQ34" s="297"/>
      <c r="BR34" s="297"/>
      <c r="BS34" s="297"/>
      <c r="BT34" s="297"/>
      <c r="BU34" s="297"/>
      <c r="BV34" s="321"/>
      <c r="BW34" s="298">
        <v>1300</v>
      </c>
      <c r="BX34" s="299"/>
      <c r="BY34" s="301"/>
      <c r="BZ34" s="300"/>
      <c r="CA34" s="299"/>
      <c r="CB34" s="301"/>
      <c r="CC34" s="293">
        <v>401084</v>
      </c>
      <c r="CD34" s="294"/>
      <c r="CE34" s="295"/>
      <c r="CF34" s="296" t="s">
        <v>1837</v>
      </c>
      <c r="CG34" s="297"/>
      <c r="CH34" s="297"/>
      <c r="CI34" s="297"/>
      <c r="CJ34" s="297"/>
      <c r="CK34" s="297"/>
      <c r="CL34" s="297"/>
      <c r="CM34" s="297"/>
      <c r="CN34" s="297"/>
      <c r="CO34" s="297"/>
      <c r="CP34" s="321"/>
      <c r="CQ34" s="298">
        <v>600</v>
      </c>
      <c r="CR34" s="299"/>
      <c r="CS34" s="299"/>
      <c r="CT34" s="300"/>
      <c r="CU34" s="299"/>
      <c r="CV34" s="301"/>
    </row>
    <row r="35" spans="1:120" ht="13.5" customHeight="1" x14ac:dyDescent="0.2">
      <c r="A35" s="376" t="s">
        <v>1838</v>
      </c>
      <c r="B35" s="377"/>
      <c r="C35" s="377"/>
      <c r="D35" s="377"/>
      <c r="E35" s="377"/>
      <c r="F35" s="377"/>
      <c r="G35" s="377"/>
      <c r="H35" s="377"/>
      <c r="I35" s="377"/>
      <c r="J35" s="377"/>
      <c r="K35" s="377"/>
      <c r="L35" s="377"/>
      <c r="M35" s="377"/>
      <c r="N35" s="378"/>
      <c r="O35" s="356">
        <f>SUM(O32:O34)</f>
        <v>1150</v>
      </c>
      <c r="P35" s="357"/>
      <c r="Q35" s="358"/>
      <c r="R35" s="359" t="str">
        <f>IF(COUNTA(R32:R34)=0,"",SUMIF(R32:R34,"●",O32:O34)+SUM(R32:R34))</f>
        <v/>
      </c>
      <c r="S35" s="357"/>
      <c r="T35" s="358"/>
      <c r="U35" s="376" t="s">
        <v>1829</v>
      </c>
      <c r="V35" s="377"/>
      <c r="W35" s="377"/>
      <c r="X35" s="377"/>
      <c r="Y35" s="377"/>
      <c r="Z35" s="377"/>
      <c r="AA35" s="377"/>
      <c r="AB35" s="377"/>
      <c r="AC35" s="377"/>
      <c r="AD35" s="377"/>
      <c r="AE35" s="377"/>
      <c r="AF35" s="377"/>
      <c r="AG35" s="377"/>
      <c r="AH35" s="378"/>
      <c r="AI35" s="356">
        <f>SUM(AI31:AI34)</f>
        <v>1985</v>
      </c>
      <c r="AJ35" s="357"/>
      <c r="AK35" s="358"/>
      <c r="AL35" s="359" t="str">
        <f>IF(COUNTA(AL31:AL34)=0,"",SUMIF(AL31:AL34,"●",AI31:AI34)+SUM(AL31:AL34))</f>
        <v/>
      </c>
      <c r="AM35" s="357"/>
      <c r="AN35" s="358"/>
      <c r="AO35" s="377" t="s">
        <v>1835</v>
      </c>
      <c r="AP35" s="377"/>
      <c r="AQ35" s="377"/>
      <c r="AR35" s="377"/>
      <c r="AS35" s="377"/>
      <c r="AT35" s="377"/>
      <c r="AU35" s="377"/>
      <c r="AV35" s="377"/>
      <c r="AW35" s="377"/>
      <c r="AX35" s="377"/>
      <c r="AY35" s="377"/>
      <c r="AZ35" s="377"/>
      <c r="BA35" s="377"/>
      <c r="BB35" s="378"/>
      <c r="BC35" s="356">
        <f>SUM(BC30:BC34)</f>
        <v>2050</v>
      </c>
      <c r="BD35" s="357"/>
      <c r="BE35" s="358"/>
      <c r="BF35" s="359" t="str">
        <f>IF(COUNTA(BF30:BF34)=0,"",SUMIF(BF30:BF34,"●",BC30:BC34)+SUM(BF30:BF34))</f>
        <v/>
      </c>
      <c r="BG35" s="357"/>
      <c r="BH35" s="358"/>
      <c r="BI35" s="293">
        <v>402051</v>
      </c>
      <c r="BJ35" s="294"/>
      <c r="BK35" s="295"/>
      <c r="BL35" s="296" t="s">
        <v>1836</v>
      </c>
      <c r="BM35" s="297"/>
      <c r="BN35" s="297"/>
      <c r="BO35" s="297"/>
      <c r="BP35" s="297"/>
      <c r="BQ35" s="297"/>
      <c r="BR35" s="297"/>
      <c r="BS35" s="297"/>
      <c r="BT35" s="297"/>
      <c r="BU35" s="297"/>
      <c r="BV35" s="321"/>
      <c r="BW35" s="298">
        <v>500</v>
      </c>
      <c r="BX35" s="299"/>
      <c r="BY35" s="301"/>
      <c r="BZ35" s="300"/>
      <c r="CA35" s="299"/>
      <c r="CB35" s="301"/>
      <c r="CC35" s="293">
        <v>401085</v>
      </c>
      <c r="CD35" s="294"/>
      <c r="CE35" s="295"/>
      <c r="CF35" s="296" t="s">
        <v>1841</v>
      </c>
      <c r="CG35" s="297"/>
      <c r="CH35" s="297"/>
      <c r="CI35" s="297"/>
      <c r="CJ35" s="297"/>
      <c r="CK35" s="297"/>
      <c r="CL35" s="297"/>
      <c r="CM35" s="297"/>
      <c r="CN35" s="297"/>
      <c r="CO35" s="297"/>
      <c r="CP35" s="321"/>
      <c r="CQ35" s="298">
        <v>400</v>
      </c>
      <c r="CR35" s="299"/>
      <c r="CS35" s="299"/>
      <c r="CT35" s="300"/>
      <c r="CU35" s="299"/>
      <c r="CV35" s="301"/>
    </row>
    <row r="36" spans="1:120" ht="13.5" customHeight="1" x14ac:dyDescent="0.2">
      <c r="A36" s="293">
        <v>401022</v>
      </c>
      <c r="B36" s="294"/>
      <c r="C36" s="295"/>
      <c r="D36" s="296" t="s">
        <v>1842</v>
      </c>
      <c r="E36" s="297"/>
      <c r="F36" s="297"/>
      <c r="G36" s="297"/>
      <c r="H36" s="297"/>
      <c r="I36" s="297"/>
      <c r="J36" s="297"/>
      <c r="K36" s="297"/>
      <c r="L36" s="297"/>
      <c r="M36" s="297"/>
      <c r="N36" s="321"/>
      <c r="O36" s="298">
        <v>950</v>
      </c>
      <c r="P36" s="299"/>
      <c r="Q36" s="299"/>
      <c r="R36" s="300"/>
      <c r="S36" s="299"/>
      <c r="T36" s="301"/>
      <c r="U36" s="293">
        <v>401098</v>
      </c>
      <c r="V36" s="294"/>
      <c r="W36" s="295"/>
      <c r="X36" s="296" t="s">
        <v>1834</v>
      </c>
      <c r="Y36" s="297"/>
      <c r="Z36" s="297"/>
      <c r="AA36" s="297"/>
      <c r="AB36" s="297"/>
      <c r="AC36" s="297"/>
      <c r="AD36" s="297"/>
      <c r="AE36" s="297"/>
      <c r="AF36" s="297"/>
      <c r="AG36" s="297"/>
      <c r="AH36" s="321"/>
      <c r="AI36" s="298">
        <v>600</v>
      </c>
      <c r="AJ36" s="299"/>
      <c r="AK36" s="299"/>
      <c r="AL36" s="300"/>
      <c r="AM36" s="299"/>
      <c r="AN36" s="301"/>
      <c r="AO36" s="294">
        <v>402020</v>
      </c>
      <c r="AP36" s="294"/>
      <c r="AQ36" s="295"/>
      <c r="AR36" s="296" t="s">
        <v>2330</v>
      </c>
      <c r="AS36" s="297"/>
      <c r="AT36" s="297"/>
      <c r="AU36" s="297"/>
      <c r="AV36" s="297"/>
      <c r="AW36" s="297"/>
      <c r="AX36" s="297"/>
      <c r="AY36" s="297"/>
      <c r="AZ36" s="297"/>
      <c r="BA36" s="297"/>
      <c r="BB36" s="321"/>
      <c r="BC36" s="298">
        <v>600</v>
      </c>
      <c r="BD36" s="299"/>
      <c r="BE36" s="299"/>
      <c r="BF36" s="300"/>
      <c r="BG36" s="299"/>
      <c r="BH36" s="301"/>
      <c r="BI36" s="376" t="s">
        <v>1840</v>
      </c>
      <c r="BJ36" s="377"/>
      <c r="BK36" s="377"/>
      <c r="BL36" s="377"/>
      <c r="BM36" s="377"/>
      <c r="BN36" s="377"/>
      <c r="BO36" s="377"/>
      <c r="BP36" s="377"/>
      <c r="BQ36" s="377"/>
      <c r="BR36" s="377"/>
      <c r="BS36" s="377"/>
      <c r="BT36" s="377"/>
      <c r="BU36" s="377"/>
      <c r="BV36" s="378"/>
      <c r="BW36" s="356">
        <f>SUM(BW30:BW35)</f>
        <v>4450</v>
      </c>
      <c r="BX36" s="357"/>
      <c r="BY36" s="358"/>
      <c r="BZ36" s="359" t="str">
        <f>IF(COUNTA(BZ30:BZ35)=0,"",SUMIF(BZ30:BZ35,"●",BW30:BW35)+SUM(BZ30:BZ35))</f>
        <v/>
      </c>
      <c r="CA36" s="357"/>
      <c r="CB36" s="358"/>
      <c r="CC36" s="293">
        <v>401086</v>
      </c>
      <c r="CD36" s="294"/>
      <c r="CE36" s="295"/>
      <c r="CF36" s="296" t="s">
        <v>1844</v>
      </c>
      <c r="CG36" s="297"/>
      <c r="CH36" s="297"/>
      <c r="CI36" s="297"/>
      <c r="CJ36" s="297"/>
      <c r="CK36" s="297"/>
      <c r="CL36" s="297"/>
      <c r="CM36" s="297"/>
      <c r="CN36" s="297"/>
      <c r="CO36" s="297"/>
      <c r="CP36" s="321"/>
      <c r="CQ36" s="298">
        <v>560</v>
      </c>
      <c r="CR36" s="299"/>
      <c r="CS36" s="299"/>
      <c r="CT36" s="300"/>
      <c r="CU36" s="299"/>
      <c r="CV36" s="301"/>
    </row>
    <row r="37" spans="1:120" ht="13.5" customHeight="1" x14ac:dyDescent="0.2">
      <c r="A37" s="293">
        <v>401025</v>
      </c>
      <c r="B37" s="294"/>
      <c r="C37" s="295"/>
      <c r="D37" s="296" t="s">
        <v>1845</v>
      </c>
      <c r="E37" s="297"/>
      <c r="F37" s="297"/>
      <c r="G37" s="297"/>
      <c r="H37" s="297"/>
      <c r="I37" s="297"/>
      <c r="J37" s="297"/>
      <c r="K37" s="297"/>
      <c r="L37" s="297"/>
      <c r="M37" s="297"/>
      <c r="N37" s="321"/>
      <c r="O37" s="298">
        <v>350</v>
      </c>
      <c r="P37" s="299"/>
      <c r="Q37" s="299"/>
      <c r="R37" s="300"/>
      <c r="S37" s="299"/>
      <c r="T37" s="301"/>
      <c r="U37" s="293">
        <v>401099</v>
      </c>
      <c r="V37" s="294"/>
      <c r="W37" s="295"/>
      <c r="X37" s="296" t="s">
        <v>1839</v>
      </c>
      <c r="Y37" s="297"/>
      <c r="Z37" s="297"/>
      <c r="AA37" s="297"/>
      <c r="AB37" s="297"/>
      <c r="AC37" s="297"/>
      <c r="AD37" s="297"/>
      <c r="AE37" s="297"/>
      <c r="AF37" s="297"/>
      <c r="AG37" s="297"/>
      <c r="AH37" s="321"/>
      <c r="AI37" s="298">
        <v>500</v>
      </c>
      <c r="AJ37" s="299"/>
      <c r="AK37" s="299"/>
      <c r="AL37" s="300"/>
      <c r="AM37" s="299"/>
      <c r="AN37" s="301"/>
      <c r="AO37" s="294">
        <v>402021</v>
      </c>
      <c r="AP37" s="294"/>
      <c r="AQ37" s="295"/>
      <c r="AR37" s="296" t="s">
        <v>79</v>
      </c>
      <c r="AS37" s="297"/>
      <c r="AT37" s="297"/>
      <c r="AU37" s="297"/>
      <c r="AV37" s="297"/>
      <c r="AW37" s="297"/>
      <c r="AX37" s="297"/>
      <c r="AY37" s="297"/>
      <c r="AZ37" s="297"/>
      <c r="BA37" s="297"/>
      <c r="BB37" s="321"/>
      <c r="BC37" s="298">
        <v>550</v>
      </c>
      <c r="BD37" s="299"/>
      <c r="BE37" s="299"/>
      <c r="BF37" s="300"/>
      <c r="BG37" s="299"/>
      <c r="BH37" s="301"/>
      <c r="BI37" s="420">
        <v>402052</v>
      </c>
      <c r="BJ37" s="294"/>
      <c r="BK37" s="295"/>
      <c r="BL37" s="296" t="s">
        <v>1843</v>
      </c>
      <c r="BM37" s="297"/>
      <c r="BN37" s="297"/>
      <c r="BO37" s="297"/>
      <c r="BP37" s="297"/>
      <c r="BQ37" s="297"/>
      <c r="BR37" s="297"/>
      <c r="BS37" s="297"/>
      <c r="BT37" s="297"/>
      <c r="BU37" s="297"/>
      <c r="BV37" s="321"/>
      <c r="BW37" s="298">
        <v>900</v>
      </c>
      <c r="BX37" s="299"/>
      <c r="BY37" s="301"/>
      <c r="BZ37" s="300"/>
      <c r="CA37" s="299"/>
      <c r="CB37" s="301"/>
      <c r="CC37" s="293">
        <v>401087</v>
      </c>
      <c r="CD37" s="294"/>
      <c r="CE37" s="295"/>
      <c r="CF37" s="296" t="s">
        <v>1849</v>
      </c>
      <c r="CG37" s="297"/>
      <c r="CH37" s="297"/>
      <c r="CI37" s="297"/>
      <c r="CJ37" s="297"/>
      <c r="CK37" s="297"/>
      <c r="CL37" s="297"/>
      <c r="CM37" s="297"/>
      <c r="CN37" s="297"/>
      <c r="CO37" s="297"/>
      <c r="CP37" s="321"/>
      <c r="CQ37" s="298">
        <v>330</v>
      </c>
      <c r="CR37" s="299"/>
      <c r="CS37" s="299"/>
      <c r="CT37" s="300"/>
      <c r="CU37" s="299"/>
      <c r="CV37" s="301"/>
    </row>
    <row r="38" spans="1:120" ht="13.5" customHeight="1" x14ac:dyDescent="0.2">
      <c r="A38" s="293">
        <v>401026</v>
      </c>
      <c r="B38" s="294"/>
      <c r="C38" s="295"/>
      <c r="D38" s="296" t="s">
        <v>1850</v>
      </c>
      <c r="E38" s="297"/>
      <c r="F38" s="297"/>
      <c r="G38" s="297"/>
      <c r="H38" s="297"/>
      <c r="I38" s="297"/>
      <c r="J38" s="297"/>
      <c r="K38" s="297"/>
      <c r="L38" s="297"/>
      <c r="M38" s="297"/>
      <c r="N38" s="321"/>
      <c r="O38" s="298">
        <v>300</v>
      </c>
      <c r="P38" s="299"/>
      <c r="Q38" s="299"/>
      <c r="R38" s="300"/>
      <c r="S38" s="299"/>
      <c r="T38" s="301"/>
      <c r="U38" s="293">
        <v>401100</v>
      </c>
      <c r="V38" s="294"/>
      <c r="W38" s="295"/>
      <c r="X38" s="296" t="s">
        <v>2277</v>
      </c>
      <c r="Y38" s="297"/>
      <c r="Z38" s="297"/>
      <c r="AA38" s="297"/>
      <c r="AB38" s="297"/>
      <c r="AC38" s="297"/>
      <c r="AD38" s="297"/>
      <c r="AE38" s="297"/>
      <c r="AF38" s="297"/>
      <c r="AG38" s="297"/>
      <c r="AH38" s="321"/>
      <c r="AI38" s="298">
        <v>500</v>
      </c>
      <c r="AJ38" s="299"/>
      <c r="AK38" s="299"/>
      <c r="AL38" s="300"/>
      <c r="AM38" s="299"/>
      <c r="AN38" s="301"/>
      <c r="AO38" s="294">
        <v>402022</v>
      </c>
      <c r="AP38" s="294"/>
      <c r="AQ38" s="295"/>
      <c r="AR38" s="296" t="s">
        <v>1847</v>
      </c>
      <c r="AS38" s="297"/>
      <c r="AT38" s="297"/>
      <c r="AU38" s="297"/>
      <c r="AV38" s="297"/>
      <c r="AW38" s="297"/>
      <c r="AX38" s="297"/>
      <c r="AY38" s="297"/>
      <c r="AZ38" s="297"/>
      <c r="BA38" s="297"/>
      <c r="BB38" s="321"/>
      <c r="BC38" s="298">
        <v>470</v>
      </c>
      <c r="BD38" s="299"/>
      <c r="BE38" s="299"/>
      <c r="BF38" s="300"/>
      <c r="BG38" s="299"/>
      <c r="BH38" s="301"/>
      <c r="BI38" s="420">
        <v>402053</v>
      </c>
      <c r="BJ38" s="294"/>
      <c r="BK38" s="295"/>
      <c r="BL38" s="296" t="s">
        <v>1848</v>
      </c>
      <c r="BM38" s="297"/>
      <c r="BN38" s="297"/>
      <c r="BO38" s="297"/>
      <c r="BP38" s="297"/>
      <c r="BQ38" s="297"/>
      <c r="BR38" s="297"/>
      <c r="BS38" s="297"/>
      <c r="BT38" s="297"/>
      <c r="BU38" s="297"/>
      <c r="BV38" s="321"/>
      <c r="BW38" s="298">
        <v>600</v>
      </c>
      <c r="BX38" s="299"/>
      <c r="BY38" s="301"/>
      <c r="BZ38" s="300"/>
      <c r="CA38" s="299"/>
      <c r="CB38" s="301"/>
      <c r="CC38" s="420">
        <v>401088</v>
      </c>
      <c r="CD38" s="294"/>
      <c r="CE38" s="295"/>
      <c r="CF38" s="296" t="s">
        <v>1854</v>
      </c>
      <c r="CG38" s="297"/>
      <c r="CH38" s="297"/>
      <c r="CI38" s="297"/>
      <c r="CJ38" s="297"/>
      <c r="CK38" s="297"/>
      <c r="CL38" s="297"/>
      <c r="CM38" s="297"/>
      <c r="CN38" s="297"/>
      <c r="CO38" s="297"/>
      <c r="CP38" s="321"/>
      <c r="CQ38" s="298">
        <v>350</v>
      </c>
      <c r="CR38" s="299"/>
      <c r="CS38" s="299"/>
      <c r="CT38" s="300"/>
      <c r="CU38" s="299"/>
      <c r="CV38" s="301"/>
    </row>
    <row r="39" spans="1:120" ht="13.5" customHeight="1" x14ac:dyDescent="0.2">
      <c r="A39" s="293">
        <v>401027</v>
      </c>
      <c r="B39" s="294"/>
      <c r="C39" s="295"/>
      <c r="D39" s="296" t="s">
        <v>1855</v>
      </c>
      <c r="E39" s="297"/>
      <c r="F39" s="297"/>
      <c r="G39" s="297"/>
      <c r="H39" s="297"/>
      <c r="I39" s="297"/>
      <c r="J39" s="297"/>
      <c r="K39" s="297"/>
      <c r="L39" s="297"/>
      <c r="M39" s="297"/>
      <c r="N39" s="321"/>
      <c r="O39" s="298">
        <v>600</v>
      </c>
      <c r="P39" s="299"/>
      <c r="Q39" s="299"/>
      <c r="R39" s="300"/>
      <c r="S39" s="299"/>
      <c r="T39" s="301"/>
      <c r="U39" s="293">
        <v>401105</v>
      </c>
      <c r="V39" s="294"/>
      <c r="W39" s="295"/>
      <c r="X39" s="296" t="s">
        <v>2278</v>
      </c>
      <c r="Y39" s="297"/>
      <c r="Z39" s="297"/>
      <c r="AA39" s="297"/>
      <c r="AB39" s="297"/>
      <c r="AC39" s="297"/>
      <c r="AD39" s="297"/>
      <c r="AE39" s="297"/>
      <c r="AF39" s="297"/>
      <c r="AG39" s="297"/>
      <c r="AH39" s="321"/>
      <c r="AI39" s="298">
        <v>500</v>
      </c>
      <c r="AJ39" s="299"/>
      <c r="AK39" s="299"/>
      <c r="AL39" s="300"/>
      <c r="AM39" s="299"/>
      <c r="AN39" s="301"/>
      <c r="AO39" s="294">
        <v>402023</v>
      </c>
      <c r="AP39" s="294"/>
      <c r="AQ39" s="295"/>
      <c r="AR39" s="296" t="s">
        <v>1852</v>
      </c>
      <c r="AS39" s="297"/>
      <c r="AT39" s="297"/>
      <c r="AU39" s="297"/>
      <c r="AV39" s="297"/>
      <c r="AW39" s="297"/>
      <c r="AX39" s="297"/>
      <c r="AY39" s="297"/>
      <c r="AZ39" s="297"/>
      <c r="BA39" s="297"/>
      <c r="BB39" s="321"/>
      <c r="BC39" s="298">
        <v>930</v>
      </c>
      <c r="BD39" s="299"/>
      <c r="BE39" s="299"/>
      <c r="BF39" s="300"/>
      <c r="BG39" s="299"/>
      <c r="BH39" s="301"/>
      <c r="BI39" s="420">
        <v>402054</v>
      </c>
      <c r="BJ39" s="294"/>
      <c r="BK39" s="295"/>
      <c r="BL39" s="296" t="s">
        <v>1853</v>
      </c>
      <c r="BM39" s="297"/>
      <c r="BN39" s="297"/>
      <c r="BO39" s="297"/>
      <c r="BP39" s="297"/>
      <c r="BQ39" s="297"/>
      <c r="BR39" s="297"/>
      <c r="BS39" s="297"/>
      <c r="BT39" s="297"/>
      <c r="BU39" s="297"/>
      <c r="BV39" s="321"/>
      <c r="BW39" s="298">
        <v>400</v>
      </c>
      <c r="BX39" s="299"/>
      <c r="BY39" s="301"/>
      <c r="BZ39" s="300"/>
      <c r="CA39" s="299"/>
      <c r="CB39" s="301"/>
      <c r="CC39" s="420">
        <v>401089</v>
      </c>
      <c r="CD39" s="294"/>
      <c r="CE39" s="295"/>
      <c r="CF39" s="296" t="s">
        <v>1859</v>
      </c>
      <c r="CG39" s="297"/>
      <c r="CH39" s="297"/>
      <c r="CI39" s="297"/>
      <c r="CJ39" s="297"/>
      <c r="CK39" s="297"/>
      <c r="CL39" s="297"/>
      <c r="CM39" s="297"/>
      <c r="CN39" s="297"/>
      <c r="CO39" s="297"/>
      <c r="CP39" s="321"/>
      <c r="CQ39" s="298">
        <v>500</v>
      </c>
      <c r="CR39" s="299"/>
      <c r="CS39" s="299"/>
      <c r="CT39" s="300"/>
      <c r="CU39" s="299"/>
      <c r="CV39" s="301"/>
    </row>
    <row r="40" spans="1:120" ht="13.5" customHeight="1" x14ac:dyDescent="0.2">
      <c r="A40" s="376" t="s">
        <v>1860</v>
      </c>
      <c r="B40" s="377"/>
      <c r="C40" s="377"/>
      <c r="D40" s="377"/>
      <c r="E40" s="377"/>
      <c r="F40" s="377"/>
      <c r="G40" s="377"/>
      <c r="H40" s="377"/>
      <c r="I40" s="377"/>
      <c r="J40" s="377"/>
      <c r="K40" s="377"/>
      <c r="L40" s="377"/>
      <c r="M40" s="377"/>
      <c r="N40" s="378"/>
      <c r="O40" s="356">
        <f>SUM(O36:O39)</f>
        <v>2200</v>
      </c>
      <c r="P40" s="357"/>
      <c r="Q40" s="358"/>
      <c r="R40" s="359" t="str">
        <f>IF(COUNTA(R36:R39)=0,"",SUMIF(R36:R39,"●",O36:O39)+SUM(R36:R39))</f>
        <v/>
      </c>
      <c r="S40" s="357"/>
      <c r="T40" s="358"/>
      <c r="U40" s="293">
        <v>401101</v>
      </c>
      <c r="V40" s="294"/>
      <c r="W40" s="295"/>
      <c r="X40" s="296" t="s">
        <v>1846</v>
      </c>
      <c r="Y40" s="297"/>
      <c r="Z40" s="297"/>
      <c r="AA40" s="297"/>
      <c r="AB40" s="297"/>
      <c r="AC40" s="297"/>
      <c r="AD40" s="297"/>
      <c r="AE40" s="297"/>
      <c r="AF40" s="297"/>
      <c r="AG40" s="297"/>
      <c r="AH40" s="321"/>
      <c r="AI40" s="298">
        <v>500</v>
      </c>
      <c r="AJ40" s="299"/>
      <c r="AK40" s="299"/>
      <c r="AL40" s="300"/>
      <c r="AM40" s="299"/>
      <c r="AN40" s="301"/>
      <c r="AO40" s="294">
        <v>402024</v>
      </c>
      <c r="AP40" s="294"/>
      <c r="AQ40" s="295"/>
      <c r="AR40" s="296" t="s">
        <v>1857</v>
      </c>
      <c r="AS40" s="297"/>
      <c r="AT40" s="297"/>
      <c r="AU40" s="297"/>
      <c r="AV40" s="297"/>
      <c r="AW40" s="297"/>
      <c r="AX40" s="297"/>
      <c r="AY40" s="297"/>
      <c r="AZ40" s="297"/>
      <c r="BA40" s="297"/>
      <c r="BB40" s="321"/>
      <c r="BC40" s="298">
        <v>670</v>
      </c>
      <c r="BD40" s="299"/>
      <c r="BE40" s="299"/>
      <c r="BF40" s="300"/>
      <c r="BG40" s="299"/>
      <c r="BH40" s="301"/>
      <c r="BI40" s="420">
        <v>402055</v>
      </c>
      <c r="BJ40" s="294"/>
      <c r="BK40" s="295"/>
      <c r="BL40" s="296" t="s">
        <v>1858</v>
      </c>
      <c r="BM40" s="297"/>
      <c r="BN40" s="297"/>
      <c r="BO40" s="297"/>
      <c r="BP40" s="297"/>
      <c r="BQ40" s="297"/>
      <c r="BR40" s="297"/>
      <c r="BS40" s="297"/>
      <c r="BT40" s="297"/>
      <c r="BU40" s="297"/>
      <c r="BV40" s="321"/>
      <c r="BW40" s="580">
        <v>550</v>
      </c>
      <c r="BX40" s="581"/>
      <c r="BY40" s="789"/>
      <c r="BZ40" s="300"/>
      <c r="CA40" s="299"/>
      <c r="CB40" s="301"/>
      <c r="CC40" s="420">
        <v>401095</v>
      </c>
      <c r="CD40" s="294"/>
      <c r="CE40" s="295"/>
      <c r="CF40" s="296" t="s">
        <v>1863</v>
      </c>
      <c r="CG40" s="297"/>
      <c r="CH40" s="297"/>
      <c r="CI40" s="297"/>
      <c r="CJ40" s="297"/>
      <c r="CK40" s="297"/>
      <c r="CL40" s="297"/>
      <c r="CM40" s="297"/>
      <c r="CN40" s="297"/>
      <c r="CO40" s="297"/>
      <c r="CP40" s="321"/>
      <c r="CQ40" s="298">
        <v>500</v>
      </c>
      <c r="CR40" s="299"/>
      <c r="CS40" s="299"/>
      <c r="CT40" s="300"/>
      <c r="CU40" s="299"/>
      <c r="CV40" s="301"/>
    </row>
    <row r="41" spans="1:120" ht="13.5" customHeight="1" thickBot="1" x14ac:dyDescent="0.25">
      <c r="A41" s="293">
        <v>401028</v>
      </c>
      <c r="B41" s="294"/>
      <c r="C41" s="295"/>
      <c r="D41" s="296" t="s">
        <v>1864</v>
      </c>
      <c r="E41" s="297"/>
      <c r="F41" s="297"/>
      <c r="G41" s="297"/>
      <c r="H41" s="297"/>
      <c r="I41" s="297"/>
      <c r="J41" s="297"/>
      <c r="K41" s="297"/>
      <c r="L41" s="297"/>
      <c r="M41" s="297"/>
      <c r="N41" s="321"/>
      <c r="O41" s="298">
        <v>600</v>
      </c>
      <c r="P41" s="299"/>
      <c r="Q41" s="299"/>
      <c r="R41" s="300"/>
      <c r="S41" s="299"/>
      <c r="T41" s="301"/>
      <c r="U41" s="293">
        <v>401102</v>
      </c>
      <c r="V41" s="294"/>
      <c r="W41" s="295"/>
      <c r="X41" s="296" t="s">
        <v>1851</v>
      </c>
      <c r="Y41" s="297"/>
      <c r="Z41" s="297"/>
      <c r="AA41" s="297"/>
      <c r="AB41" s="297"/>
      <c r="AC41" s="297"/>
      <c r="AD41" s="297"/>
      <c r="AE41" s="297"/>
      <c r="AF41" s="297"/>
      <c r="AG41" s="297"/>
      <c r="AH41" s="321"/>
      <c r="AI41" s="298">
        <v>500</v>
      </c>
      <c r="AJ41" s="299"/>
      <c r="AK41" s="299"/>
      <c r="AL41" s="300"/>
      <c r="AM41" s="299"/>
      <c r="AN41" s="301"/>
      <c r="AO41" s="294">
        <v>402026</v>
      </c>
      <c r="AP41" s="294"/>
      <c r="AQ41" s="295"/>
      <c r="AR41" s="296" t="s">
        <v>1862</v>
      </c>
      <c r="AS41" s="297"/>
      <c r="AT41" s="297"/>
      <c r="AU41" s="297"/>
      <c r="AV41" s="297"/>
      <c r="AW41" s="297"/>
      <c r="AX41" s="297"/>
      <c r="AY41" s="297"/>
      <c r="AZ41" s="297"/>
      <c r="BA41" s="297"/>
      <c r="BB41" s="321"/>
      <c r="BC41" s="298">
        <v>650</v>
      </c>
      <c r="BD41" s="299"/>
      <c r="BE41" s="299"/>
      <c r="BF41" s="300"/>
      <c r="BG41" s="299"/>
      <c r="BH41" s="301"/>
      <c r="BI41" s="420">
        <v>402056</v>
      </c>
      <c r="BJ41" s="294"/>
      <c r="BK41" s="295"/>
      <c r="BL41" s="296" t="s">
        <v>2303</v>
      </c>
      <c r="BM41" s="297"/>
      <c r="BN41" s="297"/>
      <c r="BO41" s="297"/>
      <c r="BP41" s="297"/>
      <c r="BQ41" s="297"/>
      <c r="BR41" s="297"/>
      <c r="BS41" s="297"/>
      <c r="BT41" s="297"/>
      <c r="BU41" s="297"/>
      <c r="BV41" s="321"/>
      <c r="BW41" s="298">
        <v>950</v>
      </c>
      <c r="BX41" s="299"/>
      <c r="BY41" s="301"/>
      <c r="BZ41" s="300"/>
      <c r="CA41" s="299"/>
      <c r="CB41" s="301"/>
      <c r="CC41" s="319" t="s">
        <v>1867</v>
      </c>
      <c r="CD41" s="279"/>
      <c r="CE41" s="279"/>
      <c r="CF41" s="279"/>
      <c r="CG41" s="279"/>
      <c r="CH41" s="279"/>
      <c r="CI41" s="279"/>
      <c r="CJ41" s="279"/>
      <c r="CK41" s="279"/>
      <c r="CL41" s="279"/>
      <c r="CM41" s="279"/>
      <c r="CN41" s="279"/>
      <c r="CO41" s="279"/>
      <c r="CP41" s="320"/>
      <c r="CQ41" s="280">
        <f>SUM(CQ34:CQ40)</f>
        <v>3240</v>
      </c>
      <c r="CR41" s="281"/>
      <c r="CS41" s="282"/>
      <c r="CT41" s="571" t="str">
        <f>IF(COUNTA(CT34:CT40)=0,"",SUMIF(CT34:CT40,"●",CQ34:CQ40)+SUM(CT34:CT40))</f>
        <v/>
      </c>
      <c r="CU41" s="572"/>
      <c r="CV41" s="573"/>
    </row>
    <row r="42" spans="1:120" ht="13.5" customHeight="1" x14ac:dyDescent="0.2">
      <c r="A42" s="293">
        <v>401030</v>
      </c>
      <c r="B42" s="294"/>
      <c r="C42" s="295"/>
      <c r="D42" s="296" t="s">
        <v>1868</v>
      </c>
      <c r="E42" s="297"/>
      <c r="F42" s="297"/>
      <c r="G42" s="297"/>
      <c r="H42" s="297"/>
      <c r="I42" s="297"/>
      <c r="J42" s="297"/>
      <c r="K42" s="297"/>
      <c r="L42" s="297"/>
      <c r="M42" s="297"/>
      <c r="N42" s="321"/>
      <c r="O42" s="298">
        <v>570</v>
      </c>
      <c r="P42" s="299"/>
      <c r="Q42" s="299"/>
      <c r="R42" s="300"/>
      <c r="S42" s="299"/>
      <c r="T42" s="301"/>
      <c r="U42" s="293">
        <v>401103</v>
      </c>
      <c r="V42" s="294"/>
      <c r="W42" s="295"/>
      <c r="X42" s="296" t="s">
        <v>1856</v>
      </c>
      <c r="Y42" s="297"/>
      <c r="Z42" s="297"/>
      <c r="AA42" s="297"/>
      <c r="AB42" s="297"/>
      <c r="AC42" s="297"/>
      <c r="AD42" s="297"/>
      <c r="AE42" s="297"/>
      <c r="AF42" s="297"/>
      <c r="AG42" s="297"/>
      <c r="AH42" s="321"/>
      <c r="AI42" s="298">
        <v>500</v>
      </c>
      <c r="AJ42" s="299"/>
      <c r="AK42" s="299"/>
      <c r="AL42" s="300"/>
      <c r="AM42" s="299"/>
      <c r="AN42" s="301"/>
      <c r="AO42" s="419" t="s">
        <v>1865</v>
      </c>
      <c r="AP42" s="377"/>
      <c r="AQ42" s="377"/>
      <c r="AR42" s="377"/>
      <c r="AS42" s="377"/>
      <c r="AT42" s="377"/>
      <c r="AU42" s="377"/>
      <c r="AV42" s="377"/>
      <c r="AW42" s="377"/>
      <c r="AX42" s="377"/>
      <c r="AY42" s="377"/>
      <c r="AZ42" s="377"/>
      <c r="BA42" s="377"/>
      <c r="BB42" s="378"/>
      <c r="BC42" s="356">
        <f>SUM(BC36:BC41)</f>
        <v>3870</v>
      </c>
      <c r="BD42" s="357"/>
      <c r="BE42" s="358"/>
      <c r="BF42" s="359" t="str">
        <f>IF(COUNTA(BF36:BF41)=0,"",SUMIF(BF36:BF41,"●",BC36:BC41)+SUM(BF36:BF41))</f>
        <v/>
      </c>
      <c r="BG42" s="357"/>
      <c r="BH42" s="358"/>
      <c r="BI42" s="420">
        <v>402057</v>
      </c>
      <c r="BJ42" s="294"/>
      <c r="BK42" s="295"/>
      <c r="BL42" s="296" t="s">
        <v>1866</v>
      </c>
      <c r="BM42" s="297"/>
      <c r="BN42" s="297"/>
      <c r="BO42" s="297"/>
      <c r="BP42" s="297"/>
      <c r="BQ42" s="297"/>
      <c r="BR42" s="297"/>
      <c r="BS42" s="297"/>
      <c r="BT42" s="297"/>
      <c r="BU42" s="297"/>
      <c r="BV42" s="321"/>
      <c r="BW42" s="298">
        <v>1300</v>
      </c>
      <c r="BX42" s="299"/>
      <c r="BY42" s="301"/>
      <c r="BZ42" s="300"/>
      <c r="CA42" s="299"/>
      <c r="CB42" s="301"/>
      <c r="CC42" s="569" t="s">
        <v>67</v>
      </c>
      <c r="CD42" s="569"/>
      <c r="CE42" s="569"/>
      <c r="CF42" s="569"/>
      <c r="CG42" s="569"/>
      <c r="CH42" s="569"/>
      <c r="CI42" s="569"/>
      <c r="CJ42" s="366">
        <f>BC21+BC29+BC35+BC42+BC47+BW22+BW29+BW36+BW45+BW50+BW52+CQ19+CQ22+CQ33+CQ41+CQ29</f>
        <v>46595</v>
      </c>
      <c r="CK42" s="404"/>
      <c r="CL42" s="404"/>
      <c r="CM42" s="404"/>
      <c r="CN42" s="404"/>
      <c r="CO42" s="404"/>
      <c r="CP42" s="405"/>
      <c r="CQ42" s="369"/>
      <c r="CR42" s="370"/>
      <c r="CS42" s="370"/>
      <c r="CT42" s="370"/>
      <c r="CU42" s="370"/>
      <c r="CV42" s="371"/>
    </row>
    <row r="43" spans="1:120" ht="13.5" customHeight="1" thickBot="1" x14ac:dyDescent="0.25">
      <c r="A43" s="293">
        <v>401031</v>
      </c>
      <c r="B43" s="294"/>
      <c r="C43" s="295"/>
      <c r="D43" s="296" t="s">
        <v>1870</v>
      </c>
      <c r="E43" s="297"/>
      <c r="F43" s="297"/>
      <c r="G43" s="297"/>
      <c r="H43" s="297"/>
      <c r="I43" s="297"/>
      <c r="J43" s="297"/>
      <c r="K43" s="297"/>
      <c r="L43" s="297"/>
      <c r="M43" s="297"/>
      <c r="N43" s="321"/>
      <c r="O43" s="298">
        <v>630</v>
      </c>
      <c r="P43" s="299"/>
      <c r="Q43" s="299"/>
      <c r="R43" s="300"/>
      <c r="S43" s="299"/>
      <c r="T43" s="301"/>
      <c r="U43" s="388" t="s">
        <v>1861</v>
      </c>
      <c r="V43" s="389"/>
      <c r="W43" s="389"/>
      <c r="X43" s="389"/>
      <c r="Y43" s="389"/>
      <c r="Z43" s="389"/>
      <c r="AA43" s="389"/>
      <c r="AB43" s="389"/>
      <c r="AC43" s="389"/>
      <c r="AD43" s="389"/>
      <c r="AE43" s="389"/>
      <c r="AF43" s="389"/>
      <c r="AG43" s="389"/>
      <c r="AH43" s="390"/>
      <c r="AI43" s="391">
        <f>SUM(AI36:AI42)</f>
        <v>3600</v>
      </c>
      <c r="AJ43" s="392"/>
      <c r="AK43" s="393"/>
      <c r="AL43" s="394" t="str">
        <f>IF(COUNTA(AL36:AL42)=0,"",SUMIF(AL36:AL42,"●",AI36:AI42)+SUM(AL36:AL42))</f>
        <v/>
      </c>
      <c r="AM43" s="392"/>
      <c r="AN43" s="393"/>
      <c r="AO43" s="420">
        <v>402027</v>
      </c>
      <c r="AP43" s="294"/>
      <c r="AQ43" s="295"/>
      <c r="AR43" s="296" t="s">
        <v>95</v>
      </c>
      <c r="AS43" s="297"/>
      <c r="AT43" s="297"/>
      <c r="AU43" s="297"/>
      <c r="AV43" s="297"/>
      <c r="AW43" s="297"/>
      <c r="AX43" s="297"/>
      <c r="AY43" s="297"/>
      <c r="AZ43" s="297"/>
      <c r="BA43" s="297"/>
      <c r="BB43" s="321"/>
      <c r="BC43" s="298">
        <v>500</v>
      </c>
      <c r="BD43" s="299"/>
      <c r="BE43" s="299"/>
      <c r="BF43" s="300"/>
      <c r="BG43" s="299"/>
      <c r="BH43" s="301"/>
      <c r="BI43" s="420">
        <v>402058</v>
      </c>
      <c r="BJ43" s="294"/>
      <c r="BK43" s="295"/>
      <c r="BL43" s="296" t="s">
        <v>1869</v>
      </c>
      <c r="BM43" s="297"/>
      <c r="BN43" s="297"/>
      <c r="BO43" s="297"/>
      <c r="BP43" s="297"/>
      <c r="BQ43" s="297"/>
      <c r="BR43" s="297"/>
      <c r="BS43" s="297"/>
      <c r="BT43" s="297"/>
      <c r="BU43" s="297"/>
      <c r="BV43" s="321"/>
      <c r="BW43" s="298">
        <v>700</v>
      </c>
      <c r="BX43" s="299"/>
      <c r="BY43" s="301"/>
      <c r="BZ43" s="300"/>
      <c r="CA43" s="299"/>
      <c r="CB43" s="301"/>
      <c r="CC43" s="569"/>
      <c r="CD43" s="569"/>
      <c r="CE43" s="569"/>
      <c r="CF43" s="569"/>
      <c r="CG43" s="569"/>
      <c r="CH43" s="569"/>
      <c r="CI43" s="569"/>
      <c r="CJ43" s="406"/>
      <c r="CK43" s="407"/>
      <c r="CL43" s="407"/>
      <c r="CM43" s="407"/>
      <c r="CN43" s="407"/>
      <c r="CO43" s="407"/>
      <c r="CP43" s="408"/>
      <c r="CQ43" s="369"/>
      <c r="CR43" s="370"/>
      <c r="CS43" s="370"/>
      <c r="CT43" s="370"/>
      <c r="CU43" s="370"/>
      <c r="CV43" s="371"/>
    </row>
    <row r="44" spans="1:120" ht="13.5" customHeight="1" thickTop="1" thickBot="1" x14ac:dyDescent="0.25">
      <c r="A44" s="293">
        <v>401094</v>
      </c>
      <c r="B44" s="294"/>
      <c r="C44" s="295"/>
      <c r="D44" s="296" t="s">
        <v>1873</v>
      </c>
      <c r="E44" s="297"/>
      <c r="F44" s="297"/>
      <c r="G44" s="297"/>
      <c r="H44" s="297"/>
      <c r="I44" s="297"/>
      <c r="J44" s="297"/>
      <c r="K44" s="297"/>
      <c r="L44" s="297"/>
      <c r="M44" s="297"/>
      <c r="N44" s="321"/>
      <c r="O44" s="298">
        <v>600</v>
      </c>
      <c r="P44" s="299"/>
      <c r="Q44" s="299"/>
      <c r="R44" s="300"/>
      <c r="S44" s="299"/>
      <c r="T44" s="301"/>
      <c r="U44" s="784" t="s">
        <v>67</v>
      </c>
      <c r="V44" s="785"/>
      <c r="W44" s="785"/>
      <c r="X44" s="785"/>
      <c r="Y44" s="785"/>
      <c r="Z44" s="785"/>
      <c r="AA44" s="785"/>
      <c r="AB44" s="786">
        <f>O18+O24+O31+O35+O40+O49+O58+O64+AI19+AI30+AI35+AI43</f>
        <v>39930</v>
      </c>
      <c r="AC44" s="787"/>
      <c r="AD44" s="787"/>
      <c r="AE44" s="787"/>
      <c r="AF44" s="787"/>
      <c r="AG44" s="787"/>
      <c r="AH44" s="788"/>
      <c r="AI44" s="782"/>
      <c r="AJ44" s="783"/>
      <c r="AK44" s="783"/>
      <c r="AL44" s="783"/>
      <c r="AM44" s="783"/>
      <c r="AN44" s="783"/>
      <c r="AO44" s="420">
        <v>402028</v>
      </c>
      <c r="AP44" s="294"/>
      <c r="AQ44" s="295"/>
      <c r="AR44" s="296" t="s">
        <v>1871</v>
      </c>
      <c r="AS44" s="297"/>
      <c r="AT44" s="297"/>
      <c r="AU44" s="297"/>
      <c r="AV44" s="297"/>
      <c r="AW44" s="297"/>
      <c r="AX44" s="297"/>
      <c r="AY44" s="297"/>
      <c r="AZ44" s="297"/>
      <c r="BA44" s="297"/>
      <c r="BB44" s="321"/>
      <c r="BC44" s="298">
        <v>600</v>
      </c>
      <c r="BD44" s="299"/>
      <c r="BE44" s="299"/>
      <c r="BF44" s="300"/>
      <c r="BG44" s="299"/>
      <c r="BH44" s="301"/>
      <c r="BI44" s="420">
        <v>402059</v>
      </c>
      <c r="BJ44" s="294"/>
      <c r="BK44" s="295"/>
      <c r="BL44" s="296" t="s">
        <v>1872</v>
      </c>
      <c r="BM44" s="297"/>
      <c r="BN44" s="297"/>
      <c r="BO44" s="297"/>
      <c r="BP44" s="297"/>
      <c r="BQ44" s="297"/>
      <c r="BR44" s="297"/>
      <c r="BS44" s="297"/>
      <c r="BT44" s="297"/>
      <c r="BU44" s="297"/>
      <c r="BV44" s="321"/>
      <c r="BW44" s="298">
        <v>470</v>
      </c>
      <c r="BX44" s="299"/>
      <c r="BY44" s="301"/>
      <c r="BZ44" s="300"/>
      <c r="CA44" s="299"/>
      <c r="CB44" s="301"/>
      <c r="CC44" s="570"/>
      <c r="CD44" s="570"/>
      <c r="CE44" s="570"/>
      <c r="CF44" s="570"/>
      <c r="CG44" s="570"/>
      <c r="CH44" s="570"/>
      <c r="CI44" s="570"/>
      <c r="CJ44" s="409"/>
      <c r="CK44" s="410"/>
      <c r="CL44" s="410"/>
      <c r="CM44" s="410"/>
      <c r="CN44" s="410"/>
      <c r="CO44" s="410"/>
      <c r="CP44" s="411"/>
      <c r="CQ44" s="372"/>
      <c r="CR44" s="373"/>
      <c r="CS44" s="373"/>
      <c r="CT44" s="373"/>
      <c r="CU44" s="373"/>
      <c r="CV44" s="374"/>
    </row>
    <row r="45" spans="1:120" ht="13.5" customHeight="1" x14ac:dyDescent="0.2">
      <c r="A45" s="293">
        <v>401090</v>
      </c>
      <c r="B45" s="294"/>
      <c r="C45" s="295"/>
      <c r="D45" s="296" t="s">
        <v>1876</v>
      </c>
      <c r="E45" s="297"/>
      <c r="F45" s="297"/>
      <c r="G45" s="297"/>
      <c r="H45" s="297"/>
      <c r="I45" s="297"/>
      <c r="J45" s="297"/>
      <c r="K45" s="297"/>
      <c r="L45" s="297"/>
      <c r="M45" s="297"/>
      <c r="N45" s="321"/>
      <c r="O45" s="298">
        <v>800</v>
      </c>
      <c r="P45" s="299"/>
      <c r="Q45" s="299"/>
      <c r="R45" s="300"/>
      <c r="S45" s="299"/>
      <c r="T45" s="301"/>
      <c r="U45" s="648"/>
      <c r="V45" s="569"/>
      <c r="W45" s="569"/>
      <c r="X45" s="569"/>
      <c r="Y45" s="569"/>
      <c r="Z45" s="569"/>
      <c r="AA45" s="569"/>
      <c r="AB45" s="406"/>
      <c r="AC45" s="407"/>
      <c r="AD45" s="407"/>
      <c r="AE45" s="407"/>
      <c r="AF45" s="407"/>
      <c r="AG45" s="407"/>
      <c r="AH45" s="408"/>
      <c r="AI45" s="369"/>
      <c r="AJ45" s="370"/>
      <c r="AK45" s="370"/>
      <c r="AL45" s="370"/>
      <c r="AM45" s="370"/>
      <c r="AN45" s="370"/>
      <c r="AO45" s="420">
        <v>402029</v>
      </c>
      <c r="AP45" s="294"/>
      <c r="AQ45" s="295"/>
      <c r="AR45" s="296" t="s">
        <v>1874</v>
      </c>
      <c r="AS45" s="297"/>
      <c r="AT45" s="297"/>
      <c r="AU45" s="297"/>
      <c r="AV45" s="297"/>
      <c r="AW45" s="297"/>
      <c r="AX45" s="297"/>
      <c r="AY45" s="297"/>
      <c r="AZ45" s="297"/>
      <c r="BA45" s="297"/>
      <c r="BB45" s="321"/>
      <c r="BC45" s="298">
        <v>600</v>
      </c>
      <c r="BD45" s="299"/>
      <c r="BE45" s="299"/>
      <c r="BF45" s="300"/>
      <c r="BG45" s="299"/>
      <c r="BH45" s="301"/>
      <c r="BI45" s="419" t="s">
        <v>1875</v>
      </c>
      <c r="BJ45" s="377"/>
      <c r="BK45" s="377"/>
      <c r="BL45" s="377"/>
      <c r="BM45" s="377"/>
      <c r="BN45" s="377"/>
      <c r="BO45" s="377"/>
      <c r="BP45" s="377"/>
      <c r="BQ45" s="377"/>
      <c r="BR45" s="377"/>
      <c r="BS45" s="377"/>
      <c r="BT45" s="377"/>
      <c r="BU45" s="377"/>
      <c r="BV45" s="378"/>
      <c r="BW45" s="356">
        <f>SUM(BW37:BW44)</f>
        <v>5870</v>
      </c>
      <c r="BX45" s="357"/>
      <c r="BY45" s="358"/>
      <c r="BZ45" s="359" t="str">
        <f>IF(COUNTA(BZ37:BZ44)=0,"",SUMIF(BZ37:BZ44,"●",BW37:BW44)+SUM(BZ37:BZ44))</f>
        <v/>
      </c>
      <c r="CA45" s="357"/>
      <c r="CB45" s="358"/>
      <c r="CC45" s="98"/>
      <c r="CD45" s="98"/>
      <c r="CE45" s="98"/>
      <c r="CF45" s="98"/>
      <c r="CG45" s="98"/>
      <c r="CH45" s="98"/>
      <c r="CI45" s="98"/>
      <c r="CJ45" s="98"/>
      <c r="CK45" s="98"/>
      <c r="CL45" s="98"/>
      <c r="CM45" s="98"/>
      <c r="CN45" s="98"/>
      <c r="CO45" s="98"/>
      <c r="CP45" s="98"/>
      <c r="CQ45" s="98"/>
      <c r="CR45" s="98"/>
      <c r="CS45" s="98"/>
      <c r="CT45" s="98"/>
      <c r="CU45" s="98"/>
      <c r="CV45" s="98"/>
    </row>
    <row r="46" spans="1:120" ht="13.5" customHeight="1" thickBot="1" x14ac:dyDescent="0.25">
      <c r="A46" s="293">
        <v>401091</v>
      </c>
      <c r="B46" s="294"/>
      <c r="C46" s="295"/>
      <c r="D46" s="296" t="s">
        <v>1879</v>
      </c>
      <c r="E46" s="297"/>
      <c r="F46" s="297"/>
      <c r="G46" s="297"/>
      <c r="H46" s="297"/>
      <c r="I46" s="297"/>
      <c r="J46" s="297"/>
      <c r="K46" s="297"/>
      <c r="L46" s="297"/>
      <c r="M46" s="297"/>
      <c r="N46" s="321"/>
      <c r="O46" s="298">
        <v>650</v>
      </c>
      <c r="P46" s="299"/>
      <c r="Q46" s="299"/>
      <c r="R46" s="300"/>
      <c r="S46" s="299"/>
      <c r="T46" s="301"/>
      <c r="U46" s="649"/>
      <c r="V46" s="570"/>
      <c r="W46" s="570"/>
      <c r="X46" s="570"/>
      <c r="Y46" s="570"/>
      <c r="Z46" s="570"/>
      <c r="AA46" s="570"/>
      <c r="AB46" s="409"/>
      <c r="AC46" s="410"/>
      <c r="AD46" s="410"/>
      <c r="AE46" s="410"/>
      <c r="AF46" s="410"/>
      <c r="AG46" s="410"/>
      <c r="AH46" s="411"/>
      <c r="AI46" s="372"/>
      <c r="AJ46" s="373"/>
      <c r="AK46" s="373"/>
      <c r="AL46" s="373"/>
      <c r="AM46" s="373"/>
      <c r="AN46" s="373"/>
      <c r="AO46" s="420">
        <v>402030</v>
      </c>
      <c r="AP46" s="294"/>
      <c r="AQ46" s="295"/>
      <c r="AR46" s="296" t="s">
        <v>1877</v>
      </c>
      <c r="AS46" s="297"/>
      <c r="AT46" s="297"/>
      <c r="AU46" s="297"/>
      <c r="AV46" s="297"/>
      <c r="AW46" s="297"/>
      <c r="AX46" s="297"/>
      <c r="AY46" s="297"/>
      <c r="AZ46" s="297"/>
      <c r="BA46" s="297"/>
      <c r="BB46" s="321"/>
      <c r="BC46" s="298">
        <v>500</v>
      </c>
      <c r="BD46" s="299"/>
      <c r="BE46" s="299"/>
      <c r="BF46" s="300"/>
      <c r="BG46" s="299"/>
      <c r="BH46" s="301"/>
      <c r="BI46" s="420">
        <v>402060</v>
      </c>
      <c r="BJ46" s="294"/>
      <c r="BK46" s="295"/>
      <c r="BL46" s="296" t="s">
        <v>1878</v>
      </c>
      <c r="BM46" s="297"/>
      <c r="BN46" s="297"/>
      <c r="BO46" s="297"/>
      <c r="BP46" s="297"/>
      <c r="BQ46" s="297"/>
      <c r="BR46" s="297"/>
      <c r="BS46" s="297"/>
      <c r="BT46" s="297"/>
      <c r="BU46" s="297"/>
      <c r="BV46" s="321"/>
      <c r="BW46" s="298">
        <v>500</v>
      </c>
      <c r="BX46" s="299"/>
      <c r="BY46" s="301"/>
      <c r="BZ46" s="300"/>
      <c r="CA46" s="299"/>
      <c r="CB46" s="301"/>
      <c r="CC46" s="98"/>
      <c r="CD46" s="98"/>
      <c r="CE46" s="98"/>
      <c r="CF46" s="98"/>
      <c r="CG46" s="98"/>
      <c r="CH46" s="98"/>
      <c r="CI46" s="98"/>
      <c r="CJ46" s="98"/>
      <c r="CK46" s="98"/>
      <c r="CL46" s="98"/>
      <c r="CM46" s="98"/>
      <c r="CN46" s="98"/>
      <c r="CO46" s="98"/>
      <c r="CP46" s="98"/>
      <c r="CQ46" s="98"/>
      <c r="CR46" s="98"/>
      <c r="CS46" s="98"/>
      <c r="CT46" s="98"/>
      <c r="CU46" s="98"/>
      <c r="CV46" s="98"/>
    </row>
    <row r="47" spans="1:120" ht="13.5" customHeight="1" thickBot="1" x14ac:dyDescent="0.25">
      <c r="A47" s="293">
        <v>401032</v>
      </c>
      <c r="B47" s="294"/>
      <c r="C47" s="295"/>
      <c r="D47" s="296" t="s">
        <v>1882</v>
      </c>
      <c r="E47" s="297"/>
      <c r="F47" s="297"/>
      <c r="G47" s="297"/>
      <c r="H47" s="297"/>
      <c r="I47" s="297"/>
      <c r="J47" s="297"/>
      <c r="K47" s="297"/>
      <c r="L47" s="297"/>
      <c r="M47" s="297"/>
      <c r="N47" s="321"/>
      <c r="O47" s="298">
        <v>500</v>
      </c>
      <c r="P47" s="299"/>
      <c r="Q47" s="299"/>
      <c r="R47" s="300"/>
      <c r="S47" s="299"/>
      <c r="T47" s="301"/>
      <c r="U47" s="98"/>
      <c r="V47" s="98"/>
      <c r="W47" s="98"/>
      <c r="X47" s="98"/>
      <c r="Y47" s="98"/>
      <c r="Z47" s="98"/>
      <c r="AA47" s="98"/>
      <c r="AB47" s="98"/>
      <c r="AC47" s="98"/>
      <c r="AD47" s="98"/>
      <c r="AE47" s="98"/>
      <c r="AF47" s="98"/>
      <c r="AG47" s="98"/>
      <c r="AH47" s="98"/>
      <c r="AI47" s="98"/>
      <c r="AJ47" s="98"/>
      <c r="AK47" s="98"/>
      <c r="AL47" s="98"/>
      <c r="AM47" s="98"/>
      <c r="AN47" s="98"/>
      <c r="AO47" s="689" t="s">
        <v>1880</v>
      </c>
      <c r="AP47" s="690"/>
      <c r="AQ47" s="690"/>
      <c r="AR47" s="690"/>
      <c r="AS47" s="690"/>
      <c r="AT47" s="690"/>
      <c r="AU47" s="690"/>
      <c r="AV47" s="690"/>
      <c r="AW47" s="690"/>
      <c r="AX47" s="690"/>
      <c r="AY47" s="690"/>
      <c r="AZ47" s="690"/>
      <c r="BA47" s="690"/>
      <c r="BB47" s="691"/>
      <c r="BC47" s="692">
        <f>SUM(BC43:BC46)</f>
        <v>2200</v>
      </c>
      <c r="BD47" s="572"/>
      <c r="BE47" s="573"/>
      <c r="BF47" s="571" t="str">
        <f>IF(COUNTA(BF43:BF46)=0,"",SUMIF(BF43:BF46,"●",BC43:BC46)+SUM(BF43:BF46))</f>
        <v/>
      </c>
      <c r="BG47" s="572"/>
      <c r="BH47" s="573"/>
      <c r="BI47" s="420">
        <v>402061</v>
      </c>
      <c r="BJ47" s="294"/>
      <c r="BK47" s="295"/>
      <c r="BL47" s="296" t="s">
        <v>1881</v>
      </c>
      <c r="BM47" s="297"/>
      <c r="BN47" s="297"/>
      <c r="BO47" s="297"/>
      <c r="BP47" s="297"/>
      <c r="BQ47" s="297"/>
      <c r="BR47" s="297"/>
      <c r="BS47" s="297"/>
      <c r="BT47" s="297"/>
      <c r="BU47" s="297"/>
      <c r="BV47" s="321"/>
      <c r="BW47" s="298">
        <v>610</v>
      </c>
      <c r="BX47" s="299"/>
      <c r="BY47" s="301"/>
      <c r="BZ47" s="300"/>
      <c r="CA47" s="299"/>
      <c r="CB47" s="301"/>
      <c r="CC47" s="98"/>
      <c r="CD47" s="98"/>
      <c r="CE47" s="98"/>
      <c r="CF47" s="98"/>
      <c r="CG47" s="98"/>
      <c r="CH47" s="98"/>
      <c r="CI47" s="98"/>
      <c r="CJ47" s="98"/>
      <c r="CK47" s="98"/>
      <c r="CL47" s="98"/>
      <c r="CM47" s="98"/>
      <c r="CN47" s="98"/>
      <c r="CO47" s="98"/>
      <c r="CP47" s="98"/>
      <c r="CQ47" s="98"/>
      <c r="CR47" s="98"/>
      <c r="CS47" s="98"/>
      <c r="CT47" s="98"/>
      <c r="CU47" s="98"/>
      <c r="CV47" s="98"/>
    </row>
    <row r="48" spans="1:120" ht="13.5" customHeight="1" thickTop="1" x14ac:dyDescent="0.2">
      <c r="A48" s="293">
        <v>401096</v>
      </c>
      <c r="B48" s="294"/>
      <c r="C48" s="295"/>
      <c r="D48" s="296" t="s">
        <v>1884</v>
      </c>
      <c r="E48" s="297"/>
      <c r="F48" s="297"/>
      <c r="G48" s="297"/>
      <c r="H48" s="297"/>
      <c r="I48" s="297"/>
      <c r="J48" s="297"/>
      <c r="K48" s="297"/>
      <c r="L48" s="297"/>
      <c r="M48" s="297"/>
      <c r="N48" s="321"/>
      <c r="O48" s="298">
        <v>620</v>
      </c>
      <c r="P48" s="299"/>
      <c r="Q48" s="299"/>
      <c r="R48" s="300"/>
      <c r="S48" s="299"/>
      <c r="T48" s="301"/>
      <c r="U48" s="98"/>
      <c r="V48" s="98"/>
      <c r="W48" s="98"/>
      <c r="X48" s="98"/>
      <c r="Y48" s="98"/>
      <c r="Z48" s="98"/>
      <c r="AA48" s="98"/>
      <c r="AB48" s="98"/>
      <c r="AC48" s="98"/>
      <c r="AD48" s="98"/>
      <c r="AE48" s="98"/>
      <c r="AF48" s="98"/>
      <c r="AG48" s="98"/>
      <c r="AH48" s="98"/>
      <c r="AI48" s="98"/>
      <c r="AJ48" s="98"/>
      <c r="AK48" s="98"/>
      <c r="AL48" s="98"/>
      <c r="AM48" s="98"/>
      <c r="AN48" s="98"/>
      <c r="AO48" s="50"/>
      <c r="AP48" s="50"/>
      <c r="AQ48" s="50"/>
      <c r="AR48" s="50"/>
      <c r="AS48" s="50"/>
      <c r="AT48" s="50"/>
      <c r="AU48" s="50"/>
      <c r="AV48" s="50"/>
      <c r="AW48" s="50"/>
      <c r="AX48" s="50"/>
      <c r="AY48" s="50"/>
      <c r="AZ48" s="50"/>
      <c r="BA48" s="50"/>
      <c r="BB48" s="50"/>
      <c r="BC48" s="50"/>
      <c r="BD48" s="50"/>
      <c r="BE48" s="50"/>
      <c r="BF48" s="50"/>
      <c r="BG48" s="50"/>
      <c r="BH48" s="50"/>
      <c r="BI48" s="420">
        <v>402062</v>
      </c>
      <c r="BJ48" s="294"/>
      <c r="BK48" s="295"/>
      <c r="BL48" s="296" t="s">
        <v>1883</v>
      </c>
      <c r="BM48" s="297"/>
      <c r="BN48" s="297"/>
      <c r="BO48" s="297"/>
      <c r="BP48" s="297"/>
      <c r="BQ48" s="297"/>
      <c r="BR48" s="297"/>
      <c r="BS48" s="297"/>
      <c r="BT48" s="297"/>
      <c r="BU48" s="297"/>
      <c r="BV48" s="321"/>
      <c r="BW48" s="298">
        <v>150</v>
      </c>
      <c r="BX48" s="299"/>
      <c r="BY48" s="301"/>
      <c r="BZ48" s="300"/>
      <c r="CA48" s="299"/>
      <c r="CB48" s="301"/>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row>
    <row r="49" spans="1:120" ht="13.5" customHeight="1" x14ac:dyDescent="0.2">
      <c r="A49" s="376" t="s">
        <v>1886</v>
      </c>
      <c r="B49" s="377"/>
      <c r="C49" s="377"/>
      <c r="D49" s="377"/>
      <c r="E49" s="377"/>
      <c r="F49" s="377"/>
      <c r="G49" s="377"/>
      <c r="H49" s="377"/>
      <c r="I49" s="377"/>
      <c r="J49" s="377"/>
      <c r="K49" s="377"/>
      <c r="L49" s="377"/>
      <c r="M49" s="377"/>
      <c r="N49" s="378"/>
      <c r="O49" s="356">
        <f>SUM(O41:O48)</f>
        <v>4970</v>
      </c>
      <c r="P49" s="357"/>
      <c r="Q49" s="358"/>
      <c r="R49" s="359" t="str">
        <f>IF(COUNTA(R41:R48)=0,"",SUMIF(R41:R48,"●",O41:O48)+SUM(R41:R48))</f>
        <v/>
      </c>
      <c r="S49" s="357"/>
      <c r="T49" s="358"/>
      <c r="U49" s="98"/>
      <c r="V49" s="98"/>
      <c r="W49" s="98"/>
      <c r="X49" s="98"/>
      <c r="Y49" s="98"/>
      <c r="Z49" s="98"/>
      <c r="AA49" s="98"/>
      <c r="AB49" s="98"/>
      <c r="AC49" s="98"/>
      <c r="AD49" s="98"/>
      <c r="AE49" s="98"/>
      <c r="AF49" s="98"/>
      <c r="AG49" s="98"/>
      <c r="AH49" s="98"/>
      <c r="AI49" s="98"/>
      <c r="AJ49" s="98"/>
      <c r="AK49" s="98"/>
      <c r="AL49" s="98"/>
      <c r="AM49" s="98"/>
      <c r="AN49" s="98"/>
      <c r="AO49" s="50"/>
      <c r="AP49" s="50"/>
      <c r="AQ49" s="50"/>
      <c r="AR49" s="50"/>
      <c r="AS49" s="50"/>
      <c r="AT49" s="50"/>
      <c r="AU49" s="50"/>
      <c r="AV49" s="50"/>
      <c r="AW49" s="50"/>
      <c r="AX49" s="50"/>
      <c r="AY49" s="50"/>
      <c r="AZ49" s="50"/>
      <c r="BA49" s="50"/>
      <c r="BB49" s="50"/>
      <c r="BC49" s="50"/>
      <c r="BD49" s="50"/>
      <c r="BE49" s="50"/>
      <c r="BF49" s="50"/>
      <c r="BG49" s="50"/>
      <c r="BH49" s="50"/>
      <c r="BI49" s="420">
        <v>402063</v>
      </c>
      <c r="BJ49" s="294"/>
      <c r="BK49" s="295"/>
      <c r="BL49" s="296" t="s">
        <v>1885</v>
      </c>
      <c r="BM49" s="297"/>
      <c r="BN49" s="297"/>
      <c r="BO49" s="297"/>
      <c r="BP49" s="297"/>
      <c r="BQ49" s="297"/>
      <c r="BR49" s="297"/>
      <c r="BS49" s="297"/>
      <c r="BT49" s="297"/>
      <c r="BU49" s="297"/>
      <c r="BV49" s="321"/>
      <c r="BW49" s="298">
        <v>150</v>
      </c>
      <c r="BX49" s="299"/>
      <c r="BY49" s="301"/>
      <c r="BZ49" s="300"/>
      <c r="CA49" s="299"/>
      <c r="CB49" s="301"/>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row>
    <row r="50" spans="1:120" ht="13.5" customHeight="1" x14ac:dyDescent="0.2">
      <c r="A50" s="293">
        <v>401033</v>
      </c>
      <c r="B50" s="294"/>
      <c r="C50" s="295"/>
      <c r="D50" s="296" t="s">
        <v>1888</v>
      </c>
      <c r="E50" s="297"/>
      <c r="F50" s="297"/>
      <c r="G50" s="297"/>
      <c r="H50" s="297"/>
      <c r="I50" s="297"/>
      <c r="J50" s="297"/>
      <c r="K50" s="297"/>
      <c r="L50" s="297"/>
      <c r="M50" s="297"/>
      <c r="N50" s="321"/>
      <c r="O50" s="298">
        <v>300</v>
      </c>
      <c r="P50" s="299"/>
      <c r="Q50" s="299"/>
      <c r="R50" s="300"/>
      <c r="S50" s="299"/>
      <c r="T50" s="301"/>
      <c r="U50" s="98"/>
      <c r="V50" s="98"/>
      <c r="W50" s="98"/>
      <c r="X50" s="98"/>
      <c r="Y50" s="98"/>
      <c r="Z50" s="98"/>
      <c r="AA50" s="98"/>
      <c r="AB50" s="98"/>
      <c r="AC50" s="98"/>
      <c r="AD50" s="98"/>
      <c r="AE50" s="98"/>
      <c r="AF50" s="98"/>
      <c r="AG50" s="98"/>
      <c r="AH50" s="98"/>
      <c r="AI50" s="98"/>
      <c r="AJ50" s="98"/>
      <c r="AK50" s="98"/>
      <c r="AL50" s="98"/>
      <c r="AM50" s="98"/>
      <c r="AN50" s="98"/>
      <c r="AO50" s="50"/>
      <c r="AP50" s="50"/>
      <c r="AQ50" s="50"/>
      <c r="AR50" s="50"/>
      <c r="AS50" s="50"/>
      <c r="AT50" s="50"/>
      <c r="AU50" s="50"/>
      <c r="AV50" s="50"/>
      <c r="AW50" s="50"/>
      <c r="AX50" s="50"/>
      <c r="AY50" s="50"/>
      <c r="AZ50" s="50"/>
      <c r="BA50" s="50"/>
      <c r="BB50" s="50"/>
      <c r="BC50" s="50"/>
      <c r="BD50" s="50"/>
      <c r="BE50" s="50"/>
      <c r="BF50" s="50"/>
      <c r="BG50" s="50"/>
      <c r="BH50" s="50"/>
      <c r="BI50" s="419" t="s">
        <v>1887</v>
      </c>
      <c r="BJ50" s="377"/>
      <c r="BK50" s="377"/>
      <c r="BL50" s="377"/>
      <c r="BM50" s="377"/>
      <c r="BN50" s="377"/>
      <c r="BO50" s="377"/>
      <c r="BP50" s="377"/>
      <c r="BQ50" s="377"/>
      <c r="BR50" s="377"/>
      <c r="BS50" s="377"/>
      <c r="BT50" s="377"/>
      <c r="BU50" s="377"/>
      <c r="BV50" s="378"/>
      <c r="BW50" s="356">
        <f>SUM(BW46:BW49)</f>
        <v>1410</v>
      </c>
      <c r="BX50" s="357"/>
      <c r="BY50" s="358"/>
      <c r="BZ50" s="359" t="str">
        <f>IF(COUNTA(BZ46:BZ49)=0,"",SUMIF(BZ46:BZ49,"●",BW46:BW49)+SUM(BZ46:BZ49))</f>
        <v/>
      </c>
      <c r="CA50" s="357"/>
      <c r="CB50" s="35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row>
    <row r="51" spans="1:120" ht="13.5" customHeight="1" x14ac:dyDescent="0.2">
      <c r="A51" s="293">
        <v>401034</v>
      </c>
      <c r="B51" s="294"/>
      <c r="C51" s="295"/>
      <c r="D51" s="296" t="s">
        <v>2304</v>
      </c>
      <c r="E51" s="297"/>
      <c r="F51" s="297"/>
      <c r="G51" s="297"/>
      <c r="H51" s="297"/>
      <c r="I51" s="297"/>
      <c r="J51" s="297"/>
      <c r="K51" s="297"/>
      <c r="L51" s="297"/>
      <c r="M51" s="297"/>
      <c r="N51" s="321"/>
      <c r="O51" s="580">
        <v>500</v>
      </c>
      <c r="P51" s="581"/>
      <c r="Q51" s="581"/>
      <c r="R51" s="300"/>
      <c r="S51" s="299"/>
      <c r="T51" s="301"/>
      <c r="U51" s="98"/>
      <c r="V51" s="98"/>
      <c r="W51" s="98"/>
      <c r="X51" s="98"/>
      <c r="Y51" s="98"/>
      <c r="Z51" s="98"/>
      <c r="AA51" s="98"/>
      <c r="AB51" s="98"/>
      <c r="AC51" s="98"/>
      <c r="AD51" s="98"/>
      <c r="AE51" s="98"/>
      <c r="AF51" s="98"/>
      <c r="AG51" s="98"/>
      <c r="AH51" s="98"/>
      <c r="AI51" s="98"/>
      <c r="AJ51" s="98"/>
      <c r="AK51" s="98"/>
      <c r="AL51" s="98"/>
      <c r="AM51" s="98"/>
      <c r="AN51" s="98"/>
      <c r="AO51" s="50"/>
      <c r="AP51" s="50"/>
      <c r="AQ51" s="50"/>
      <c r="AR51" s="50"/>
      <c r="AS51" s="50"/>
      <c r="AT51" s="50"/>
      <c r="AU51" s="50"/>
      <c r="AV51" s="50"/>
      <c r="AW51" s="50"/>
      <c r="AX51" s="50"/>
      <c r="AY51" s="50"/>
      <c r="AZ51" s="50"/>
      <c r="BA51" s="50"/>
      <c r="BB51" s="50"/>
      <c r="BC51" s="50"/>
      <c r="BD51" s="50"/>
      <c r="BE51" s="50"/>
      <c r="BF51" s="50"/>
      <c r="BG51" s="50"/>
      <c r="BH51" s="50"/>
      <c r="BI51" s="420">
        <v>402065</v>
      </c>
      <c r="BJ51" s="294"/>
      <c r="BK51" s="295"/>
      <c r="BL51" s="296" t="s">
        <v>2331</v>
      </c>
      <c r="BM51" s="297"/>
      <c r="BN51" s="297"/>
      <c r="BO51" s="297"/>
      <c r="BP51" s="297"/>
      <c r="BQ51" s="297"/>
      <c r="BR51" s="297"/>
      <c r="BS51" s="297"/>
      <c r="BT51" s="297"/>
      <c r="BU51" s="297"/>
      <c r="BV51" s="321"/>
      <c r="BW51" s="298">
        <v>1200</v>
      </c>
      <c r="BX51" s="299"/>
      <c r="BY51" s="299"/>
      <c r="BZ51" s="300"/>
      <c r="CA51" s="299"/>
      <c r="CB51" s="301"/>
      <c r="CC51" s="98"/>
      <c r="CD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row>
    <row r="52" spans="1:120" ht="13.5" customHeight="1" thickBot="1" x14ac:dyDescent="0.25">
      <c r="A52" s="293">
        <v>401035</v>
      </c>
      <c r="B52" s="294"/>
      <c r="C52" s="295"/>
      <c r="D52" s="296" t="s">
        <v>1890</v>
      </c>
      <c r="E52" s="297"/>
      <c r="F52" s="297"/>
      <c r="G52" s="297"/>
      <c r="H52" s="297"/>
      <c r="I52" s="297"/>
      <c r="J52" s="297"/>
      <c r="K52" s="297"/>
      <c r="L52" s="297"/>
      <c r="M52" s="297"/>
      <c r="N52" s="321"/>
      <c r="O52" s="298">
        <v>250</v>
      </c>
      <c r="P52" s="299"/>
      <c r="Q52" s="299"/>
      <c r="R52" s="300"/>
      <c r="S52" s="299"/>
      <c r="T52" s="301"/>
      <c r="U52" s="98"/>
      <c r="V52" s="98"/>
      <c r="W52" s="98"/>
      <c r="X52" s="98"/>
      <c r="Y52" s="98"/>
      <c r="Z52" s="98"/>
      <c r="AA52" s="98"/>
      <c r="AB52" s="98"/>
      <c r="AC52" s="98"/>
      <c r="AD52" s="98"/>
      <c r="AE52" s="98"/>
      <c r="AF52" s="98"/>
      <c r="AG52" s="98"/>
      <c r="AH52" s="98"/>
      <c r="AI52" s="98"/>
      <c r="AJ52" s="98"/>
      <c r="AK52" s="98"/>
      <c r="AL52" s="98"/>
      <c r="AM52" s="98"/>
      <c r="AN52" s="98"/>
      <c r="AO52" s="50"/>
      <c r="AP52" s="50"/>
      <c r="AQ52" s="50"/>
      <c r="AR52" s="50"/>
      <c r="AS52" s="50"/>
      <c r="AT52" s="50"/>
      <c r="AU52" s="50"/>
      <c r="AV52" s="50"/>
      <c r="AW52" s="50"/>
      <c r="AX52" s="50"/>
      <c r="AY52" s="50"/>
      <c r="AZ52" s="50"/>
      <c r="BA52" s="50"/>
      <c r="BB52" s="50"/>
      <c r="BC52" s="50"/>
      <c r="BD52" s="50"/>
      <c r="BE52" s="50"/>
      <c r="BF52" s="50"/>
      <c r="BG52" s="50"/>
      <c r="BH52" s="50"/>
      <c r="BI52" s="319" t="s">
        <v>1889</v>
      </c>
      <c r="BJ52" s="279"/>
      <c r="BK52" s="279"/>
      <c r="BL52" s="279"/>
      <c r="BM52" s="279"/>
      <c r="BN52" s="279"/>
      <c r="BO52" s="279"/>
      <c r="BP52" s="279"/>
      <c r="BQ52" s="279"/>
      <c r="BR52" s="279"/>
      <c r="BS52" s="279"/>
      <c r="BT52" s="279"/>
      <c r="BU52" s="279"/>
      <c r="BV52" s="320"/>
      <c r="BW52" s="280">
        <f>SUM(BW51)</f>
        <v>1200</v>
      </c>
      <c r="BX52" s="281"/>
      <c r="BY52" s="282"/>
      <c r="BZ52" s="571" t="str">
        <f>IF(COUNTA(BZ51)=0,"",SUMIF(BZ51,"●",BW51)+SUM(BZ51))</f>
        <v/>
      </c>
      <c r="CA52" s="572"/>
      <c r="CB52" s="573"/>
      <c r="CC52" s="98"/>
      <c r="CD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row>
    <row r="53" spans="1:120" ht="13.5" customHeight="1" thickTop="1" x14ac:dyDescent="0.2">
      <c r="A53" s="293">
        <v>401036</v>
      </c>
      <c r="B53" s="294"/>
      <c r="C53" s="295"/>
      <c r="D53" s="296" t="s">
        <v>1891</v>
      </c>
      <c r="E53" s="297"/>
      <c r="F53" s="297"/>
      <c r="G53" s="297"/>
      <c r="H53" s="297"/>
      <c r="I53" s="297"/>
      <c r="J53" s="297"/>
      <c r="K53" s="297"/>
      <c r="L53" s="297"/>
      <c r="M53" s="297"/>
      <c r="N53" s="321"/>
      <c r="O53" s="298">
        <v>625</v>
      </c>
      <c r="P53" s="299"/>
      <c r="Q53" s="299"/>
      <c r="R53" s="300"/>
      <c r="S53" s="299"/>
      <c r="T53" s="301"/>
      <c r="U53" s="98"/>
      <c r="V53" s="98"/>
      <c r="W53" s="98"/>
      <c r="X53" s="98"/>
      <c r="Y53" s="98"/>
      <c r="Z53" s="98"/>
      <c r="AA53" s="98"/>
      <c r="AB53" s="98"/>
      <c r="AC53" s="98"/>
      <c r="AD53" s="98"/>
      <c r="AE53" s="98"/>
      <c r="AF53" s="98"/>
      <c r="AG53" s="98"/>
      <c r="AH53" s="98"/>
      <c r="AI53" s="98"/>
      <c r="AJ53" s="98"/>
      <c r="AK53" s="98"/>
      <c r="AL53" s="98"/>
      <c r="AM53" s="98"/>
      <c r="AN53" s="98"/>
      <c r="AO53" s="50"/>
      <c r="AP53" s="50"/>
      <c r="AQ53" s="50"/>
      <c r="AR53" s="50"/>
      <c r="AS53" s="50"/>
      <c r="AT53" s="50"/>
      <c r="AU53" s="50"/>
      <c r="AV53" s="50"/>
      <c r="AW53" s="50"/>
      <c r="AX53" s="50"/>
      <c r="AY53" s="50"/>
      <c r="AZ53" s="50"/>
      <c r="BA53" s="50"/>
      <c r="BB53" s="50"/>
      <c r="BC53" s="50"/>
      <c r="BD53" s="50"/>
      <c r="BE53" s="50"/>
      <c r="BF53" s="50"/>
      <c r="BG53" s="50"/>
      <c r="BH53" s="50"/>
      <c r="BI53" s="112"/>
      <c r="BJ53" s="112"/>
      <c r="BK53" s="112"/>
      <c r="BL53" s="112"/>
      <c r="BM53" s="112"/>
      <c r="BN53" s="112"/>
      <c r="BO53" s="112"/>
      <c r="BP53" s="112"/>
      <c r="BQ53" s="112"/>
      <c r="BR53" s="112"/>
      <c r="BS53" s="112"/>
      <c r="BT53" s="112"/>
      <c r="BU53" s="112"/>
      <c r="BV53" s="112"/>
      <c r="BW53" s="112"/>
      <c r="BX53" s="112"/>
      <c r="BY53" s="112"/>
      <c r="BZ53" s="100"/>
      <c r="CA53" s="100"/>
      <c r="CB53" s="100"/>
      <c r="CC53" s="98"/>
      <c r="CD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row>
    <row r="54" spans="1:120" ht="13.5" customHeight="1" x14ac:dyDescent="0.2">
      <c r="A54" s="293">
        <v>401037</v>
      </c>
      <c r="B54" s="294"/>
      <c r="C54" s="295"/>
      <c r="D54" s="296" t="s">
        <v>2305</v>
      </c>
      <c r="E54" s="297"/>
      <c r="F54" s="297"/>
      <c r="G54" s="297"/>
      <c r="H54" s="297"/>
      <c r="I54" s="297"/>
      <c r="J54" s="297"/>
      <c r="K54" s="297"/>
      <c r="L54" s="297"/>
      <c r="M54" s="297"/>
      <c r="N54" s="321"/>
      <c r="O54" s="298">
        <v>650</v>
      </c>
      <c r="P54" s="299"/>
      <c r="Q54" s="299"/>
      <c r="R54" s="300"/>
      <c r="S54" s="299"/>
      <c r="T54" s="301"/>
      <c r="U54" s="98"/>
      <c r="V54" s="98"/>
      <c r="W54" s="98"/>
      <c r="X54" s="98"/>
      <c r="Y54" s="98"/>
      <c r="Z54" s="98"/>
      <c r="AA54" s="98"/>
      <c r="AB54" s="98"/>
      <c r="AC54" s="98"/>
      <c r="AD54" s="98"/>
      <c r="AE54" s="98"/>
      <c r="AF54" s="98"/>
      <c r="AG54" s="98"/>
      <c r="AH54" s="98"/>
      <c r="AI54" s="98"/>
      <c r="AJ54" s="98"/>
      <c r="AK54" s="98"/>
      <c r="AL54" s="98"/>
      <c r="AM54" s="98"/>
      <c r="AN54" s="98"/>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98"/>
      <c r="CD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row>
    <row r="55" spans="1:120" ht="13.5" customHeight="1" x14ac:dyDescent="0.2">
      <c r="A55" s="293">
        <v>401038</v>
      </c>
      <c r="B55" s="294"/>
      <c r="C55" s="295"/>
      <c r="D55" s="296" t="s">
        <v>2347</v>
      </c>
      <c r="E55" s="297"/>
      <c r="F55" s="297"/>
      <c r="G55" s="297"/>
      <c r="H55" s="297"/>
      <c r="I55" s="297"/>
      <c r="J55" s="297"/>
      <c r="K55" s="297"/>
      <c r="L55" s="297"/>
      <c r="M55" s="297"/>
      <c r="N55" s="321"/>
      <c r="O55" s="298">
        <v>900</v>
      </c>
      <c r="P55" s="299"/>
      <c r="Q55" s="299"/>
      <c r="R55" s="300"/>
      <c r="S55" s="299"/>
      <c r="T55" s="301"/>
      <c r="U55" s="98"/>
      <c r="V55" s="98"/>
      <c r="W55" s="98"/>
      <c r="X55" s="98"/>
      <c r="Y55" s="98"/>
      <c r="Z55" s="98"/>
      <c r="AA55" s="98"/>
      <c r="AB55" s="98"/>
      <c r="AC55" s="98"/>
      <c r="AD55" s="98"/>
      <c r="AE55" s="98"/>
      <c r="AF55" s="98"/>
      <c r="AG55" s="98"/>
      <c r="AH55" s="98"/>
      <c r="AI55" s="98"/>
      <c r="AJ55" s="98"/>
      <c r="AK55" s="98"/>
      <c r="AL55" s="98"/>
      <c r="AM55" s="98"/>
      <c r="AN55" s="98"/>
      <c r="AO55" s="50"/>
      <c r="AP55" s="50"/>
      <c r="AQ55" s="50"/>
      <c r="AR55" s="50"/>
      <c r="AS55" s="50"/>
      <c r="AT55" s="50"/>
      <c r="AU55" s="50"/>
      <c r="AV55" s="50"/>
      <c r="AW55" s="50"/>
      <c r="AX55" s="50"/>
      <c r="AY55" s="50"/>
      <c r="AZ55" s="50"/>
      <c r="BA55" s="50"/>
      <c r="BB55" s="50"/>
      <c r="BC55" s="50"/>
      <c r="BD55" s="50"/>
      <c r="BE55" s="50"/>
      <c r="BF55" s="50"/>
      <c r="BG55" s="50"/>
      <c r="BH55" s="50"/>
      <c r="BI55" s="50"/>
      <c r="BJ55" s="72"/>
      <c r="BK55" s="72"/>
      <c r="BL55" s="72"/>
      <c r="BM55" s="72"/>
      <c r="BN55" s="72"/>
      <c r="BO55" s="72"/>
      <c r="BP55" s="72"/>
      <c r="BQ55" s="72"/>
      <c r="BR55" s="72"/>
      <c r="BS55" s="72"/>
      <c r="BT55" s="50"/>
      <c r="BU55" s="50"/>
      <c r="BV55" s="50"/>
      <c r="BW55" s="50"/>
      <c r="BX55" s="50"/>
      <c r="BY55" s="50"/>
      <c r="BZ55" s="50"/>
      <c r="CA55" s="50"/>
      <c r="CB55" s="50"/>
      <c r="CC55" s="98"/>
      <c r="CD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row>
    <row r="56" spans="1:120" ht="13.5" customHeight="1" x14ac:dyDescent="0.2">
      <c r="A56" s="293">
        <v>401039</v>
      </c>
      <c r="B56" s="294"/>
      <c r="C56" s="295"/>
      <c r="D56" s="296" t="s">
        <v>1893</v>
      </c>
      <c r="E56" s="297"/>
      <c r="F56" s="297"/>
      <c r="G56" s="297"/>
      <c r="H56" s="297"/>
      <c r="I56" s="297"/>
      <c r="J56" s="297"/>
      <c r="K56" s="297"/>
      <c r="L56" s="297"/>
      <c r="M56" s="297"/>
      <c r="N56" s="321"/>
      <c r="O56" s="298">
        <v>1000</v>
      </c>
      <c r="P56" s="299"/>
      <c r="Q56" s="299"/>
      <c r="R56" s="300"/>
      <c r="S56" s="299"/>
      <c r="T56" s="301"/>
      <c r="U56" s="98"/>
      <c r="V56" s="98"/>
      <c r="W56" s="98"/>
      <c r="X56" s="98"/>
      <c r="Y56" s="98"/>
      <c r="Z56" s="98"/>
      <c r="AA56" s="98"/>
      <c r="AB56" s="98"/>
      <c r="AC56" s="98"/>
      <c r="AD56" s="98"/>
      <c r="AE56" s="98"/>
      <c r="AF56" s="98"/>
      <c r="AG56" s="98"/>
      <c r="AH56" s="98"/>
      <c r="AI56" s="98"/>
      <c r="AJ56" s="98"/>
      <c r="AK56" s="98"/>
      <c r="AL56" s="98"/>
      <c r="AM56" s="98"/>
      <c r="AN56" s="98"/>
      <c r="AO56" s="50"/>
      <c r="AP56" s="50"/>
      <c r="AQ56" s="50"/>
      <c r="AR56" s="50"/>
      <c r="AS56" s="50"/>
      <c r="AT56" s="50"/>
      <c r="AU56" s="50"/>
      <c r="AV56" s="50"/>
      <c r="AW56" s="50"/>
      <c r="AX56" s="50"/>
      <c r="AY56" s="50"/>
      <c r="AZ56" s="50"/>
      <c r="BA56" s="50"/>
      <c r="BB56" s="50"/>
      <c r="BC56" s="50"/>
      <c r="BD56" s="50"/>
      <c r="BE56" s="50"/>
      <c r="BF56" s="50"/>
      <c r="BG56" s="50"/>
      <c r="BH56" s="50"/>
      <c r="BI56" s="50"/>
      <c r="BJ56" s="72"/>
      <c r="BK56" s="72"/>
      <c r="BL56" s="72"/>
      <c r="BM56" s="72"/>
      <c r="BN56" s="72"/>
      <c r="BO56" s="72"/>
      <c r="BP56" s="72"/>
      <c r="BQ56" s="72"/>
      <c r="BR56" s="72"/>
      <c r="BS56" s="72"/>
      <c r="BT56" s="50"/>
      <c r="BU56" s="50"/>
      <c r="BV56" s="50"/>
      <c r="BW56" s="50"/>
      <c r="BX56" s="50"/>
      <c r="BY56" s="50"/>
      <c r="BZ56" s="50"/>
      <c r="CA56" s="50"/>
      <c r="CB56" s="50"/>
      <c r="CC56" s="98"/>
      <c r="CD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row>
    <row r="57" spans="1:120" ht="13.5" customHeight="1" x14ac:dyDescent="0.2">
      <c r="A57" s="293">
        <v>401040</v>
      </c>
      <c r="B57" s="294"/>
      <c r="C57" s="295"/>
      <c r="D57" s="296" t="s">
        <v>2306</v>
      </c>
      <c r="E57" s="297"/>
      <c r="F57" s="297"/>
      <c r="G57" s="297"/>
      <c r="H57" s="297"/>
      <c r="I57" s="297"/>
      <c r="J57" s="297"/>
      <c r="K57" s="297"/>
      <c r="L57" s="297"/>
      <c r="M57" s="297"/>
      <c r="N57" s="321"/>
      <c r="O57" s="298">
        <v>480</v>
      </c>
      <c r="P57" s="299"/>
      <c r="Q57" s="299"/>
      <c r="R57" s="300"/>
      <c r="S57" s="299"/>
      <c r="T57" s="301"/>
      <c r="AO57" s="50"/>
      <c r="AP57" s="50"/>
      <c r="AQ57" s="50"/>
      <c r="AR57" s="50"/>
      <c r="AS57" s="50"/>
      <c r="AT57" s="50"/>
      <c r="AU57" s="50"/>
      <c r="AV57" s="50"/>
      <c r="AW57" s="50"/>
      <c r="AX57" s="50"/>
      <c r="AY57" s="50"/>
      <c r="AZ57" s="50"/>
      <c r="BA57" s="50"/>
      <c r="BB57" s="50"/>
      <c r="BC57" s="50"/>
      <c r="BD57" s="50"/>
      <c r="BE57" s="50"/>
      <c r="BF57" s="50"/>
      <c r="BG57" s="50"/>
      <c r="BH57" s="50"/>
      <c r="BI57" s="50"/>
      <c r="BJ57" s="72"/>
      <c r="BK57" s="72"/>
      <c r="BL57" s="72"/>
      <c r="BM57" s="72"/>
      <c r="BN57" s="72"/>
      <c r="BO57" s="72"/>
      <c r="BP57" s="72"/>
      <c r="BQ57" s="72"/>
      <c r="BR57" s="72"/>
      <c r="BS57" s="72"/>
      <c r="BT57" s="73"/>
      <c r="BU57" s="73"/>
      <c r="BV57" s="73"/>
      <c r="BW57" s="73"/>
      <c r="BX57" s="73"/>
      <c r="BY57" s="73"/>
      <c r="BZ57" s="73"/>
      <c r="CA57" s="50"/>
      <c r="CB57" s="50"/>
      <c r="CC57" s="98"/>
      <c r="CD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row>
    <row r="58" spans="1:120" ht="13.5" customHeight="1" x14ac:dyDescent="0.2">
      <c r="A58" s="376" t="s">
        <v>1894</v>
      </c>
      <c r="B58" s="377"/>
      <c r="C58" s="377"/>
      <c r="D58" s="377"/>
      <c r="E58" s="377"/>
      <c r="F58" s="377"/>
      <c r="G58" s="377"/>
      <c r="H58" s="377"/>
      <c r="I58" s="377"/>
      <c r="J58" s="377"/>
      <c r="K58" s="377"/>
      <c r="L58" s="377"/>
      <c r="M58" s="377"/>
      <c r="N58" s="378"/>
      <c r="O58" s="356">
        <f>SUM(O50:O57)</f>
        <v>4705</v>
      </c>
      <c r="P58" s="357"/>
      <c r="Q58" s="358"/>
      <c r="R58" s="359" t="str">
        <f>IF(COUNTA(R50:R57)=0,"",SUMIF(R50:R57,"●",O50:O57)+SUM(R50:R57))</f>
        <v/>
      </c>
      <c r="S58" s="357"/>
      <c r="T58" s="358"/>
      <c r="AO58" s="50"/>
      <c r="AP58" s="50"/>
      <c r="AQ58" s="50"/>
      <c r="AR58" s="50"/>
      <c r="AS58" s="50"/>
      <c r="AT58" s="50"/>
      <c r="AU58" s="50"/>
      <c r="AV58" s="50"/>
      <c r="AW58" s="50"/>
      <c r="AX58" s="50"/>
      <c r="AY58" s="50"/>
      <c r="AZ58" s="50"/>
      <c r="BA58" s="50"/>
      <c r="BB58" s="50"/>
      <c r="BC58" s="50"/>
      <c r="BD58" s="50"/>
      <c r="BE58" s="50"/>
      <c r="BF58" s="50"/>
      <c r="BG58" s="50"/>
      <c r="BH58" s="50"/>
      <c r="BI58" s="50"/>
      <c r="BJ58" s="72"/>
      <c r="BK58" s="72"/>
      <c r="BL58" s="72"/>
      <c r="BM58" s="72"/>
      <c r="BN58" s="72"/>
      <c r="BO58" s="72"/>
      <c r="BP58" s="72"/>
      <c r="BQ58" s="72"/>
      <c r="BR58" s="72"/>
      <c r="BS58" s="72"/>
      <c r="BT58" s="73"/>
      <c r="BU58" s="73"/>
      <c r="BV58" s="73"/>
      <c r="BW58" s="73"/>
      <c r="BX58" s="73"/>
      <c r="BY58" s="73"/>
      <c r="BZ58" s="73"/>
      <c r="CA58" s="50"/>
      <c r="CB58" s="50"/>
      <c r="CC58" s="98"/>
      <c r="CD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row>
    <row r="59" spans="1:120" ht="13.5" customHeight="1" x14ac:dyDescent="0.2">
      <c r="A59" s="293">
        <v>401104</v>
      </c>
      <c r="B59" s="294"/>
      <c r="C59" s="295"/>
      <c r="D59" s="296" t="s">
        <v>1895</v>
      </c>
      <c r="E59" s="297"/>
      <c r="F59" s="297"/>
      <c r="G59" s="297"/>
      <c r="H59" s="297"/>
      <c r="I59" s="297"/>
      <c r="J59" s="297"/>
      <c r="K59" s="297"/>
      <c r="L59" s="297"/>
      <c r="M59" s="297"/>
      <c r="N59" s="321"/>
      <c r="O59" s="298">
        <v>350</v>
      </c>
      <c r="P59" s="299"/>
      <c r="Q59" s="299"/>
      <c r="R59" s="300"/>
      <c r="S59" s="299"/>
      <c r="T59" s="301"/>
      <c r="AO59" s="50"/>
      <c r="AP59" s="50"/>
      <c r="AQ59" s="50"/>
      <c r="AR59" s="50"/>
      <c r="AS59" s="50"/>
      <c r="AT59" s="50"/>
      <c r="AU59" s="50"/>
      <c r="AV59" s="50"/>
      <c r="AW59" s="50"/>
      <c r="AX59" s="50"/>
      <c r="AY59" s="50"/>
      <c r="AZ59" s="50"/>
      <c r="BA59" s="50"/>
      <c r="BB59" s="50"/>
      <c r="BC59" s="50"/>
      <c r="BD59" s="50"/>
      <c r="BE59" s="50"/>
      <c r="BF59" s="50"/>
      <c r="BG59" s="50"/>
      <c r="BH59" s="50"/>
      <c r="BI59" s="50"/>
      <c r="BJ59" s="72"/>
      <c r="BK59" s="72"/>
      <c r="BL59" s="72"/>
      <c r="BM59" s="72"/>
      <c r="BN59" s="72"/>
      <c r="BO59" s="72"/>
      <c r="BP59" s="72"/>
      <c r="BQ59" s="72"/>
      <c r="BR59" s="72"/>
      <c r="BS59" s="72"/>
      <c r="BT59" s="50"/>
      <c r="BU59" s="50"/>
      <c r="BV59" s="50"/>
      <c r="BW59" s="50"/>
      <c r="BX59" s="50"/>
      <c r="BY59" s="50"/>
      <c r="BZ59" s="50"/>
      <c r="CA59" s="50"/>
      <c r="CB59" s="50"/>
      <c r="CC59" s="98"/>
      <c r="CD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row>
    <row r="60" spans="1:120" ht="13.5" customHeight="1" x14ac:dyDescent="0.2">
      <c r="A60" s="293">
        <v>401042</v>
      </c>
      <c r="B60" s="294"/>
      <c r="C60" s="295"/>
      <c r="D60" s="296" t="s">
        <v>1896</v>
      </c>
      <c r="E60" s="297"/>
      <c r="F60" s="297"/>
      <c r="G60" s="297"/>
      <c r="H60" s="297"/>
      <c r="I60" s="297"/>
      <c r="J60" s="297"/>
      <c r="K60" s="297"/>
      <c r="L60" s="297"/>
      <c r="M60" s="297"/>
      <c r="N60" s="321"/>
      <c r="O60" s="298">
        <v>600</v>
      </c>
      <c r="P60" s="299"/>
      <c r="Q60" s="299"/>
      <c r="R60" s="300"/>
      <c r="S60" s="299"/>
      <c r="T60" s="301"/>
      <c r="AO60" s="50"/>
      <c r="AP60" s="50"/>
      <c r="AQ60" s="50"/>
      <c r="AR60" s="50"/>
      <c r="AS60" s="50"/>
      <c r="AT60" s="50"/>
      <c r="AU60" s="50"/>
      <c r="AV60" s="50"/>
      <c r="AW60" s="50"/>
      <c r="AX60" s="50"/>
      <c r="AY60" s="50"/>
      <c r="AZ60" s="50"/>
      <c r="BA60" s="50"/>
      <c r="BB60" s="50"/>
      <c r="BC60" s="50"/>
      <c r="BD60" s="50"/>
      <c r="BE60" s="50"/>
      <c r="BF60" s="50"/>
      <c r="BG60" s="50"/>
      <c r="BH60" s="50"/>
      <c r="BI60" s="50"/>
      <c r="BJ60" s="72"/>
      <c r="BK60" s="72"/>
      <c r="BL60" s="72"/>
      <c r="BM60" s="72"/>
      <c r="BN60" s="72"/>
      <c r="BO60" s="72"/>
      <c r="BP60" s="72"/>
      <c r="BQ60" s="72"/>
      <c r="BR60" s="72"/>
      <c r="BS60" s="72"/>
      <c r="BT60" s="50"/>
      <c r="BU60" s="50"/>
      <c r="BV60" s="50"/>
      <c r="BW60" s="50"/>
      <c r="BX60" s="50"/>
      <c r="BY60" s="50"/>
      <c r="BZ60" s="50"/>
      <c r="CA60" s="50"/>
      <c r="CB60" s="50"/>
      <c r="CC60" s="98"/>
      <c r="CD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row>
    <row r="61" spans="1:120" ht="13.5" customHeight="1" x14ac:dyDescent="0.2">
      <c r="A61" s="293">
        <v>401043</v>
      </c>
      <c r="B61" s="294"/>
      <c r="C61" s="295"/>
      <c r="D61" s="296" t="s">
        <v>1897</v>
      </c>
      <c r="E61" s="297"/>
      <c r="F61" s="297"/>
      <c r="G61" s="297"/>
      <c r="H61" s="297"/>
      <c r="I61" s="297"/>
      <c r="J61" s="297"/>
      <c r="K61" s="297"/>
      <c r="L61" s="297"/>
      <c r="M61" s="297"/>
      <c r="N61" s="321"/>
      <c r="O61" s="298">
        <v>1500</v>
      </c>
      <c r="P61" s="299"/>
      <c r="Q61" s="299"/>
      <c r="R61" s="300"/>
      <c r="S61" s="299"/>
      <c r="T61" s="301"/>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353" t="s">
        <v>450</v>
      </c>
      <c r="BS61" s="353"/>
      <c r="BT61" s="353"/>
      <c r="BU61" s="353"/>
      <c r="BV61" s="353"/>
      <c r="BW61" s="353"/>
      <c r="BX61" s="353"/>
      <c r="BY61" s="353"/>
      <c r="CC61" s="98"/>
      <c r="CD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row>
    <row r="62" spans="1:120" ht="13.5" customHeight="1" x14ac:dyDescent="0.2">
      <c r="A62" s="293">
        <v>401044</v>
      </c>
      <c r="B62" s="294"/>
      <c r="C62" s="295"/>
      <c r="D62" s="296" t="s">
        <v>1898</v>
      </c>
      <c r="E62" s="297"/>
      <c r="F62" s="297"/>
      <c r="G62" s="297"/>
      <c r="H62" s="297"/>
      <c r="I62" s="297"/>
      <c r="J62" s="297"/>
      <c r="K62" s="297"/>
      <c r="L62" s="297"/>
      <c r="M62" s="297"/>
      <c r="N62" s="321"/>
      <c r="O62" s="298">
        <v>650</v>
      </c>
      <c r="P62" s="299"/>
      <c r="Q62" s="299"/>
      <c r="R62" s="300"/>
      <c r="S62" s="299"/>
      <c r="T62" s="301"/>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326" t="s">
        <v>453</v>
      </c>
      <c r="BS62" s="326"/>
      <c r="BT62" s="326"/>
      <c r="BU62" s="326"/>
      <c r="BV62" s="326" t="s">
        <v>923</v>
      </c>
      <c r="BW62" s="326"/>
      <c r="BX62" s="326"/>
      <c r="BY62" s="326"/>
      <c r="CC62" s="98"/>
      <c r="CD62" s="98"/>
      <c r="CM62" s="98"/>
      <c r="CN62" s="98"/>
      <c r="CO62" s="98"/>
      <c r="CP62" s="98"/>
      <c r="CQ62" s="98"/>
      <c r="CR62" s="98"/>
      <c r="CS62" s="98"/>
      <c r="CT62" s="98"/>
      <c r="CU62" s="98"/>
      <c r="CV62" s="98"/>
      <c r="CW62" s="98"/>
      <c r="CX62" s="98"/>
      <c r="CY62" s="98"/>
      <c r="CZ62" s="98"/>
      <c r="DA62" s="98"/>
      <c r="DB62" s="98"/>
    </row>
    <row r="63" spans="1:120" ht="13.5" customHeight="1" x14ac:dyDescent="0.2">
      <c r="A63" s="293">
        <v>401045</v>
      </c>
      <c r="B63" s="294"/>
      <c r="C63" s="295"/>
      <c r="D63" s="296" t="s">
        <v>1899</v>
      </c>
      <c r="E63" s="297"/>
      <c r="F63" s="297"/>
      <c r="G63" s="297"/>
      <c r="H63" s="297"/>
      <c r="I63" s="297"/>
      <c r="J63" s="297"/>
      <c r="K63" s="297"/>
      <c r="L63" s="297"/>
      <c r="M63" s="297"/>
      <c r="N63" s="321"/>
      <c r="O63" s="298">
        <v>400</v>
      </c>
      <c r="P63" s="299"/>
      <c r="Q63" s="299"/>
      <c r="R63" s="300"/>
      <c r="S63" s="299"/>
      <c r="T63" s="301"/>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326" t="s">
        <v>457</v>
      </c>
      <c r="BS63" s="326"/>
      <c r="BT63" s="326"/>
      <c r="BU63" s="326"/>
      <c r="BV63" s="326">
        <v>2.6</v>
      </c>
      <c r="BW63" s="326"/>
      <c r="BX63" s="326"/>
      <c r="BY63" s="326"/>
      <c r="CC63" s="98"/>
      <c r="CD63" s="98"/>
      <c r="CM63" s="98"/>
      <c r="CN63" s="98"/>
      <c r="CO63" s="98"/>
      <c r="CP63" s="98"/>
      <c r="CQ63" s="98"/>
      <c r="CR63" s="98"/>
      <c r="CS63" s="98"/>
      <c r="CT63" s="98"/>
      <c r="CU63" s="98"/>
      <c r="CV63" s="98"/>
      <c r="CW63" s="98"/>
      <c r="CX63" s="98"/>
      <c r="CY63" s="98"/>
      <c r="CZ63" s="98"/>
      <c r="DA63" s="98"/>
      <c r="DB63" s="98"/>
    </row>
    <row r="64" spans="1:120" ht="13.5" customHeight="1" thickBot="1" x14ac:dyDescent="0.25">
      <c r="A64" s="376" t="s">
        <v>1900</v>
      </c>
      <c r="B64" s="377"/>
      <c r="C64" s="377"/>
      <c r="D64" s="377"/>
      <c r="E64" s="377"/>
      <c r="F64" s="377"/>
      <c r="G64" s="377"/>
      <c r="H64" s="377"/>
      <c r="I64" s="377"/>
      <c r="J64" s="377"/>
      <c r="K64" s="377"/>
      <c r="L64" s="377"/>
      <c r="M64" s="377"/>
      <c r="N64" s="378"/>
      <c r="O64" s="356">
        <f>SUM(O59:O63)</f>
        <v>3500</v>
      </c>
      <c r="P64" s="357"/>
      <c r="Q64" s="358"/>
      <c r="R64" s="359" t="str">
        <f>IF(COUNTA(R59:R63)=0,"",SUMIF(R59:R63,"●",O59:O63)+SUM(R59:R63))</f>
        <v/>
      </c>
      <c r="S64" s="357"/>
      <c r="T64" s="358"/>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326" t="s">
        <v>461</v>
      </c>
      <c r="BS64" s="326"/>
      <c r="BT64" s="326"/>
      <c r="BU64" s="326"/>
      <c r="BV64" s="326">
        <v>3</v>
      </c>
      <c r="BW64" s="326"/>
      <c r="BX64" s="326"/>
      <c r="BY64" s="326"/>
      <c r="CC64" s="98"/>
      <c r="CD64" s="98"/>
      <c r="CM64" s="98"/>
      <c r="CN64" s="98"/>
      <c r="CO64" s="98"/>
      <c r="CP64" s="98"/>
      <c r="CQ64" s="98"/>
      <c r="CR64" s="98"/>
      <c r="CS64" s="98"/>
      <c r="CT64" s="98"/>
      <c r="CU64" s="98"/>
      <c r="CV64" s="98"/>
      <c r="CW64" s="98"/>
      <c r="CX64" s="98"/>
      <c r="CY64" s="98"/>
      <c r="CZ64" s="98"/>
      <c r="DA64" s="98"/>
      <c r="DB64" s="98"/>
    </row>
    <row r="65" spans="1:106" ht="13.5" customHeight="1" thickTop="1" x14ac:dyDescent="0.2">
      <c r="A65" s="112"/>
      <c r="B65" s="112"/>
      <c r="C65" s="112"/>
      <c r="D65" s="112"/>
      <c r="E65" s="112"/>
      <c r="F65" s="112"/>
      <c r="G65" s="112"/>
      <c r="H65" s="112"/>
      <c r="I65" s="112"/>
      <c r="J65" s="112"/>
      <c r="K65" s="112"/>
      <c r="L65" s="112"/>
      <c r="M65" s="112"/>
      <c r="N65" s="112"/>
      <c r="O65" s="112"/>
      <c r="P65" s="112"/>
      <c r="Q65" s="112"/>
      <c r="R65" s="100"/>
      <c r="S65" s="100"/>
      <c r="T65" s="10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326" t="s">
        <v>464</v>
      </c>
      <c r="BS65" s="326"/>
      <c r="BT65" s="326"/>
      <c r="BU65" s="326"/>
      <c r="BV65" s="326">
        <v>4.2</v>
      </c>
      <c r="BW65" s="326"/>
      <c r="BX65" s="326"/>
      <c r="BY65" s="326"/>
      <c r="CC65" s="98"/>
      <c r="CD65" s="98"/>
      <c r="CM65" s="98"/>
      <c r="CN65" s="98"/>
      <c r="CO65" s="98"/>
      <c r="CP65" s="98"/>
      <c r="CQ65" s="98"/>
      <c r="CR65" s="98"/>
      <c r="CS65" s="98"/>
      <c r="CT65" s="98"/>
      <c r="CU65" s="98"/>
      <c r="CV65" s="98"/>
      <c r="CW65" s="98"/>
      <c r="CX65" s="98"/>
      <c r="CY65" s="98"/>
      <c r="CZ65" s="98"/>
      <c r="DA65" s="98"/>
      <c r="DB65" s="98"/>
    </row>
    <row r="66" spans="1:106" ht="13.5" customHeight="1" thickBot="1" x14ac:dyDescent="0.25">
      <c r="A66" s="98"/>
      <c r="B66" s="98"/>
      <c r="C66" s="98"/>
      <c r="D66" s="98"/>
      <c r="E66" s="98"/>
      <c r="F66" s="98"/>
      <c r="G66" s="98"/>
      <c r="H66" s="98"/>
      <c r="I66" s="98"/>
      <c r="J66" s="98"/>
      <c r="K66" s="98"/>
      <c r="L66" s="98"/>
      <c r="M66" s="98"/>
      <c r="N66" s="98"/>
      <c r="O66" s="98"/>
      <c r="P66" s="98"/>
      <c r="Q66" s="98"/>
      <c r="R66" s="98"/>
      <c r="S66" s="98"/>
      <c r="T66" s="98"/>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323" t="s">
        <v>467</v>
      </c>
      <c r="BS66" s="323"/>
      <c r="BT66" s="323"/>
      <c r="BU66" s="323"/>
      <c r="BV66" s="323"/>
      <c r="BW66" s="323"/>
      <c r="BX66" s="323"/>
      <c r="BY66" s="323"/>
      <c r="CC66" s="98"/>
      <c r="CD66" s="98"/>
      <c r="CM66" s="98"/>
      <c r="CN66" s="98"/>
      <c r="CO66" s="98"/>
      <c r="CP66" s="98"/>
      <c r="CQ66" s="98"/>
      <c r="CR66" s="98"/>
      <c r="CS66" s="98"/>
      <c r="CT66" s="98"/>
      <c r="CU66" s="98"/>
      <c r="CV66" s="98"/>
      <c r="CW66" s="98"/>
      <c r="CX66" s="98"/>
      <c r="CY66" s="98"/>
      <c r="CZ66" s="98"/>
      <c r="DA66" s="98"/>
      <c r="DB66" s="98"/>
    </row>
    <row r="67" spans="1:106" ht="13.5" customHeight="1" x14ac:dyDescent="0.2">
      <c r="A67" s="98"/>
      <c r="B67" s="98"/>
      <c r="C67" s="98"/>
      <c r="D67" s="98"/>
      <c r="E67" s="98"/>
      <c r="F67" s="98"/>
      <c r="G67" s="98"/>
      <c r="H67" s="98"/>
      <c r="I67" s="98"/>
      <c r="J67" s="98"/>
      <c r="K67" s="98"/>
      <c r="L67" s="98"/>
      <c r="M67" s="98"/>
      <c r="N67" s="98"/>
      <c r="O67" s="98"/>
      <c r="P67" s="98"/>
      <c r="Q67" s="98"/>
      <c r="R67" s="98"/>
      <c r="S67" s="98"/>
      <c r="T67" s="98"/>
      <c r="AO67" s="50"/>
      <c r="AP67" s="50"/>
      <c r="AQ67" s="50"/>
      <c r="AR67" s="50"/>
      <c r="AS67" s="50"/>
      <c r="AT67" s="50"/>
      <c r="AU67" s="50"/>
      <c r="AV67" s="50"/>
      <c r="AW67" s="50"/>
      <c r="AX67" s="50"/>
      <c r="AY67" s="50"/>
      <c r="AZ67" s="50"/>
      <c r="BA67" s="50"/>
      <c r="BB67" s="50"/>
      <c r="BC67" s="50"/>
      <c r="BD67" s="50"/>
      <c r="BE67" s="50"/>
      <c r="BF67" s="50"/>
      <c r="BG67" s="50"/>
      <c r="BH67" s="50"/>
      <c r="BI67" s="98"/>
      <c r="BJ67" s="98"/>
      <c r="BK67" s="98"/>
      <c r="BL67" s="98"/>
      <c r="BM67" s="98"/>
      <c r="BN67" s="98"/>
      <c r="BO67" s="98"/>
      <c r="BP67" s="98"/>
      <c r="BQ67" s="98"/>
      <c r="BR67" s="98"/>
      <c r="BS67" s="98"/>
      <c r="BT67" s="98"/>
      <c r="BU67" s="98"/>
      <c r="BV67" s="98"/>
      <c r="BW67" s="98"/>
      <c r="BX67" s="98"/>
      <c r="BY67" s="98"/>
      <c r="BZ67" s="98"/>
      <c r="CA67" s="98"/>
      <c r="CB67" s="313" t="s">
        <v>472</v>
      </c>
      <c r="CC67" s="314"/>
      <c r="CD67" s="314"/>
      <c r="CE67" s="314"/>
      <c r="CF67" s="314"/>
      <c r="CG67" s="314"/>
      <c r="CH67" s="314"/>
      <c r="CI67" s="314"/>
      <c r="CJ67" s="314"/>
      <c r="CK67" s="314"/>
      <c r="CL67" s="314"/>
      <c r="CM67" s="314"/>
      <c r="CN67" s="314"/>
      <c r="CO67" s="314"/>
      <c r="CP67" s="314"/>
      <c r="CQ67" s="314"/>
      <c r="CR67" s="314"/>
      <c r="CS67" s="314"/>
      <c r="CT67" s="314"/>
      <c r="CU67" s="314"/>
      <c r="CV67" s="315"/>
    </row>
    <row r="68" spans="1:106" ht="13.5" customHeight="1" thickBot="1" x14ac:dyDescent="0.25">
      <c r="A68" s="98"/>
      <c r="B68" s="98"/>
      <c r="C68" s="98"/>
      <c r="D68" s="98"/>
      <c r="E68" s="98"/>
      <c r="F68" s="98"/>
      <c r="G68" s="98"/>
      <c r="H68" s="98"/>
      <c r="I68" s="98"/>
      <c r="J68" s="98"/>
      <c r="K68" s="98"/>
      <c r="L68" s="98"/>
      <c r="M68" s="98"/>
      <c r="N68" s="98"/>
      <c r="O68" s="98"/>
      <c r="P68" s="98"/>
      <c r="Q68" s="98"/>
      <c r="R68" s="98"/>
      <c r="S68" s="98"/>
      <c r="T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316"/>
      <c r="CC68" s="317"/>
      <c r="CD68" s="317"/>
      <c r="CE68" s="317"/>
      <c r="CF68" s="317"/>
      <c r="CG68" s="317"/>
      <c r="CH68" s="317"/>
      <c r="CI68" s="317"/>
      <c r="CJ68" s="317"/>
      <c r="CK68" s="317"/>
      <c r="CL68" s="317"/>
      <c r="CM68" s="317"/>
      <c r="CN68" s="317"/>
      <c r="CO68" s="317"/>
      <c r="CP68" s="317"/>
      <c r="CQ68" s="317"/>
      <c r="CR68" s="317"/>
      <c r="CS68" s="317"/>
      <c r="CT68" s="317"/>
      <c r="CU68" s="317"/>
      <c r="CV68" s="318"/>
    </row>
    <row r="69" spans="1:106" ht="13.5" customHeight="1" thickBot="1" x14ac:dyDescent="0.25">
      <c r="A69" s="98" t="s">
        <v>475</v>
      </c>
      <c r="B69" s="98"/>
      <c r="C69" s="98"/>
      <c r="D69" s="98"/>
      <c r="E69" s="98"/>
      <c r="F69" s="98"/>
      <c r="G69" s="98"/>
      <c r="H69" s="98"/>
      <c r="I69" s="98"/>
      <c r="J69" s="98"/>
      <c r="K69" s="98"/>
      <c r="L69" s="98"/>
      <c r="M69" s="98"/>
      <c r="N69" s="98"/>
      <c r="O69" s="98"/>
      <c r="P69" s="98"/>
      <c r="Q69" s="98"/>
      <c r="R69" s="98"/>
      <c r="S69" s="98"/>
      <c r="T69" s="98"/>
      <c r="AO69" s="98"/>
      <c r="AP69" s="98"/>
      <c r="AQ69" s="98"/>
      <c r="AR69" s="98"/>
      <c r="AS69" s="98"/>
      <c r="AT69" s="98"/>
      <c r="AU69" s="775" t="s">
        <v>63</v>
      </c>
      <c r="AV69" s="776"/>
      <c r="AW69" s="776"/>
      <c r="AX69" s="776"/>
      <c r="AY69" s="777"/>
      <c r="AZ69" s="776" t="s">
        <v>64</v>
      </c>
      <c r="BA69" s="776"/>
      <c r="BB69" s="776"/>
      <c r="BC69" s="776"/>
      <c r="BD69" s="776"/>
      <c r="BE69" s="777"/>
      <c r="BF69" s="776" t="s">
        <v>65</v>
      </c>
      <c r="BG69" s="776"/>
      <c r="BH69" s="778"/>
      <c r="BI69" s="98"/>
      <c r="BJ69" s="98"/>
      <c r="BK69" s="311" t="s">
        <v>476</v>
      </c>
      <c r="BL69" s="311"/>
      <c r="BM69" s="311"/>
      <c r="BN69" s="311"/>
      <c r="BO69" s="311"/>
      <c r="BP69" s="311"/>
      <c r="BQ69" s="311"/>
      <c r="BR69" s="311"/>
      <c r="BS69" s="311"/>
      <c r="BT69" s="311"/>
      <c r="BU69" s="311"/>
      <c r="BV69" s="311"/>
      <c r="BW69" s="311"/>
      <c r="BX69" s="311"/>
      <c r="BY69" s="311"/>
      <c r="BZ69" s="98"/>
      <c r="CA69" s="98"/>
      <c r="CB69" s="305" t="str">
        <f>IF(ヘッダ入力!$AG$35="デフォルト値",ヘッダ入力!$AY$35,VLOOKUP(ヘッダ入力!$AG$35,ヘッダ入力!$AY$35:$BB$43,1,FALSE))</f>
        <v>(株)ショッパー社町田支社</v>
      </c>
      <c r="CC69" s="306"/>
      <c r="CD69" s="306"/>
      <c r="CE69" s="306"/>
      <c r="CF69" s="306"/>
      <c r="CG69" s="306"/>
      <c r="CH69" s="306"/>
      <c r="CI69" s="306"/>
      <c r="CJ69" s="306"/>
      <c r="CK69" s="306"/>
      <c r="CL69" s="306"/>
      <c r="CM69" s="306"/>
      <c r="CN69" s="306"/>
      <c r="CO69" s="306"/>
      <c r="CP69" s="306"/>
      <c r="CQ69" s="306"/>
      <c r="CR69" s="306"/>
      <c r="CS69" s="306"/>
      <c r="CT69" s="306"/>
      <c r="CU69" s="306"/>
      <c r="CV69" s="307"/>
    </row>
    <row r="70" spans="1:106" ht="13.5" customHeight="1" x14ac:dyDescent="0.2">
      <c r="A70" s="98" t="s">
        <v>478</v>
      </c>
      <c r="B70" s="98"/>
      <c r="C70" s="98"/>
      <c r="D70" s="98"/>
      <c r="E70" s="98"/>
      <c r="F70" s="98"/>
      <c r="G70" s="98"/>
      <c r="H70" s="98"/>
      <c r="I70" s="98"/>
      <c r="J70" s="98"/>
      <c r="K70" s="98"/>
      <c r="L70" s="98"/>
      <c r="M70" s="98"/>
      <c r="N70" s="98"/>
      <c r="O70" s="98"/>
      <c r="P70" s="98"/>
      <c r="Q70" s="98"/>
      <c r="R70" s="98"/>
      <c r="S70" s="98"/>
      <c r="T70" s="98"/>
      <c r="AO70" s="98"/>
      <c r="AP70" s="98"/>
      <c r="AQ70" s="98"/>
      <c r="AR70" s="98"/>
      <c r="AS70" s="98"/>
      <c r="AT70" s="98"/>
      <c r="AU70" s="354" t="s">
        <v>1901</v>
      </c>
      <c r="AV70" s="351"/>
      <c r="AW70" s="351"/>
      <c r="AX70" s="351"/>
      <c r="AY70" s="355"/>
      <c r="AZ70" s="779">
        <f>AB44+CJ42-AI43</f>
        <v>82925</v>
      </c>
      <c r="BA70" s="779"/>
      <c r="BB70" s="779"/>
      <c r="BC70" s="779"/>
      <c r="BD70" s="780" t="s">
        <v>66</v>
      </c>
      <c r="BE70" s="781"/>
      <c r="BF70" s="765" t="s">
        <v>58</v>
      </c>
      <c r="BG70" s="765"/>
      <c r="BH70" s="766"/>
      <c r="BI70" s="98"/>
      <c r="BJ70" s="98"/>
      <c r="BK70" s="311"/>
      <c r="BL70" s="311"/>
      <c r="BM70" s="311"/>
      <c r="BN70" s="311"/>
      <c r="BO70" s="311"/>
      <c r="BP70" s="311"/>
      <c r="BQ70" s="311"/>
      <c r="BR70" s="311"/>
      <c r="BS70" s="311"/>
      <c r="BT70" s="311"/>
      <c r="BU70" s="311"/>
      <c r="BV70" s="311"/>
      <c r="BW70" s="311"/>
      <c r="BX70" s="311"/>
      <c r="BY70" s="311"/>
      <c r="BZ70" s="98"/>
      <c r="CA70" s="98"/>
      <c r="CB70" s="308"/>
      <c r="CC70" s="309"/>
      <c r="CD70" s="309"/>
      <c r="CE70" s="309"/>
      <c r="CF70" s="309"/>
      <c r="CG70" s="309"/>
      <c r="CH70" s="309"/>
      <c r="CI70" s="309"/>
      <c r="CJ70" s="309"/>
      <c r="CK70" s="309"/>
      <c r="CL70" s="309"/>
      <c r="CM70" s="309"/>
      <c r="CN70" s="309"/>
      <c r="CO70" s="309"/>
      <c r="CP70" s="309"/>
      <c r="CQ70" s="309"/>
      <c r="CR70" s="309"/>
      <c r="CS70" s="309"/>
      <c r="CT70" s="309"/>
      <c r="CU70" s="309"/>
      <c r="CV70" s="310"/>
    </row>
    <row r="71" spans="1:106" ht="13.5" customHeight="1" thickBot="1" x14ac:dyDescent="0.25">
      <c r="A71" s="98" t="s">
        <v>480</v>
      </c>
      <c r="B71" s="98"/>
      <c r="C71" s="98"/>
      <c r="D71" s="98"/>
      <c r="E71" s="98"/>
      <c r="F71" s="98"/>
      <c r="G71" s="98"/>
      <c r="H71" s="98"/>
      <c r="I71" s="98"/>
      <c r="J71" s="98"/>
      <c r="K71" s="98"/>
      <c r="L71" s="98"/>
      <c r="M71" s="98"/>
      <c r="N71" s="98"/>
      <c r="O71" s="98"/>
      <c r="P71" s="98"/>
      <c r="Q71" s="98"/>
      <c r="R71" s="98"/>
      <c r="S71" s="98"/>
      <c r="T71" s="98"/>
      <c r="AO71" s="98"/>
      <c r="AP71" s="98"/>
      <c r="AQ71" s="98"/>
      <c r="AR71" s="98"/>
      <c r="AS71" s="98"/>
      <c r="AT71" s="98"/>
      <c r="AU71" s="767" t="s">
        <v>1902</v>
      </c>
      <c r="AV71" s="768"/>
      <c r="AW71" s="768"/>
      <c r="AX71" s="768"/>
      <c r="AY71" s="769"/>
      <c r="AZ71" s="770">
        <f>AI43</f>
        <v>3600</v>
      </c>
      <c r="BA71" s="770"/>
      <c r="BB71" s="770"/>
      <c r="BC71" s="770"/>
      <c r="BD71" s="771" t="s">
        <v>66</v>
      </c>
      <c r="BE71" s="772"/>
      <c r="BF71" s="773" t="s">
        <v>58</v>
      </c>
      <c r="BG71" s="773"/>
      <c r="BH71" s="774"/>
      <c r="BI71" s="98"/>
      <c r="BJ71" s="98"/>
      <c r="BK71" s="562" t="s">
        <v>1495</v>
      </c>
      <c r="BL71" s="563"/>
      <c r="BM71" s="563"/>
      <c r="BN71" s="563"/>
      <c r="BO71" s="563"/>
      <c r="BP71" s="563"/>
      <c r="BQ71" s="563"/>
      <c r="BR71" s="563"/>
      <c r="BS71" s="563"/>
      <c r="BT71" s="563"/>
      <c r="BU71" s="563"/>
      <c r="BV71" s="563"/>
      <c r="BW71" s="563"/>
      <c r="BX71" s="563"/>
      <c r="BY71" s="564"/>
      <c r="BZ71" s="98"/>
      <c r="CA71" s="98"/>
      <c r="CB71" s="593" t="str">
        <f>IF(ヘッダ入力!$AG$35="デフォルト値",ヘッダ入力!$AZ$35,VLOOKUP(ヘッダ入力!$AG$35,ヘッダ入力!$AY$35:$BB$43,2,FALSE))</f>
        <v>tel.042-725-2251／fax.042-726-3776</v>
      </c>
      <c r="CC71" s="594"/>
      <c r="CD71" s="594"/>
      <c r="CE71" s="594"/>
      <c r="CF71" s="594"/>
      <c r="CG71" s="594"/>
      <c r="CH71" s="594"/>
      <c r="CI71" s="594"/>
      <c r="CJ71" s="594"/>
      <c r="CK71" s="594"/>
      <c r="CL71" s="594"/>
      <c r="CM71" s="594"/>
      <c r="CN71" s="594"/>
      <c r="CO71" s="594"/>
      <c r="CP71" s="594"/>
      <c r="CQ71" s="594"/>
      <c r="CR71" s="594"/>
      <c r="CS71" s="594"/>
      <c r="CT71" s="594"/>
      <c r="CU71" s="594"/>
      <c r="CV71" s="595"/>
    </row>
    <row r="72" spans="1:106" ht="13.5" customHeight="1" thickBot="1" x14ac:dyDescent="0.25">
      <c r="A72" s="98" t="s">
        <v>483</v>
      </c>
      <c r="B72" s="98"/>
      <c r="C72" s="98"/>
      <c r="D72" s="98"/>
      <c r="E72" s="98"/>
      <c r="F72" s="98"/>
      <c r="G72" s="98"/>
      <c r="H72" s="98"/>
      <c r="I72" s="98"/>
      <c r="J72" s="98"/>
      <c r="K72" s="98"/>
      <c r="L72" s="98"/>
      <c r="M72" s="98"/>
      <c r="N72" s="98"/>
      <c r="O72" s="98"/>
      <c r="P72" s="98"/>
      <c r="Q72" s="98"/>
      <c r="R72" s="98"/>
      <c r="S72" s="98"/>
      <c r="T72" s="98"/>
      <c r="AO72" s="98"/>
      <c r="AP72" s="98"/>
      <c r="AQ72" s="98"/>
      <c r="AR72" s="98"/>
      <c r="AS72" s="98"/>
      <c r="AT72" s="98"/>
      <c r="AU72" s="327" t="s">
        <v>67</v>
      </c>
      <c r="AV72" s="328"/>
      <c r="AW72" s="328"/>
      <c r="AX72" s="328"/>
      <c r="AY72" s="329"/>
      <c r="AZ72" s="330">
        <f>SUM(AZ70:BC71)</f>
        <v>86525</v>
      </c>
      <c r="BA72" s="330"/>
      <c r="BB72" s="330"/>
      <c r="BC72" s="330"/>
      <c r="BD72" s="324" t="s">
        <v>66</v>
      </c>
      <c r="BE72" s="324"/>
      <c r="BF72" s="324"/>
      <c r="BG72" s="324"/>
      <c r="BH72" s="325"/>
      <c r="BI72" s="98"/>
      <c r="BJ72" s="98"/>
      <c r="BK72" s="275" t="s">
        <v>1499</v>
      </c>
      <c r="BL72" s="276"/>
      <c r="BM72" s="276"/>
      <c r="BN72" s="276"/>
      <c r="BO72" s="276"/>
      <c r="BP72" s="276"/>
      <c r="BQ72" s="276"/>
      <c r="BR72" s="276"/>
      <c r="BS72" s="276"/>
      <c r="BT72" s="276"/>
      <c r="BU72" s="276"/>
      <c r="BV72" s="276"/>
      <c r="BW72" s="276"/>
      <c r="BX72" s="276"/>
      <c r="BY72" s="277"/>
      <c r="BZ72" s="98"/>
      <c r="CA72" s="98"/>
      <c r="CB72" s="593"/>
      <c r="CC72" s="594"/>
      <c r="CD72" s="594"/>
      <c r="CE72" s="594"/>
      <c r="CF72" s="594"/>
      <c r="CG72" s="594"/>
      <c r="CH72" s="594"/>
      <c r="CI72" s="594"/>
      <c r="CJ72" s="594"/>
      <c r="CK72" s="594"/>
      <c r="CL72" s="594"/>
      <c r="CM72" s="594"/>
      <c r="CN72" s="594"/>
      <c r="CO72" s="594"/>
      <c r="CP72" s="594"/>
      <c r="CQ72" s="594"/>
      <c r="CR72" s="594"/>
      <c r="CS72" s="594"/>
      <c r="CT72" s="594"/>
      <c r="CU72" s="594"/>
      <c r="CV72" s="595"/>
    </row>
    <row r="73" spans="1:106" ht="13.5" customHeight="1" x14ac:dyDescent="0.2">
      <c r="A73" s="98" t="s">
        <v>486</v>
      </c>
      <c r="B73" s="98"/>
      <c r="C73" s="98"/>
      <c r="D73" s="98"/>
      <c r="E73" s="98"/>
      <c r="F73" s="98"/>
      <c r="G73" s="98"/>
      <c r="H73" s="98"/>
      <c r="I73" s="98"/>
      <c r="J73" s="98"/>
      <c r="K73" s="98"/>
      <c r="L73" s="98"/>
      <c r="M73" s="98"/>
      <c r="N73" s="98"/>
      <c r="O73" s="98"/>
      <c r="P73" s="98"/>
      <c r="Q73" s="98"/>
      <c r="R73" s="98"/>
      <c r="S73" s="98"/>
      <c r="T73" s="98"/>
      <c r="AO73" s="98"/>
      <c r="AP73" s="98"/>
      <c r="AQ73" s="98"/>
      <c r="AR73" s="98"/>
      <c r="AS73" s="98"/>
      <c r="AT73" s="98"/>
      <c r="AU73" s="599" t="s">
        <v>72</v>
      </c>
      <c r="AV73" s="599"/>
      <c r="AW73" s="599"/>
      <c r="AX73" s="599"/>
      <c r="AY73" s="599"/>
      <c r="AZ73" s="599"/>
      <c r="BA73" s="599"/>
      <c r="BB73" s="599"/>
      <c r="BC73" s="599"/>
      <c r="BD73" s="599"/>
      <c r="BE73" s="599"/>
      <c r="BF73" s="599"/>
      <c r="BG73" s="599"/>
      <c r="BH73" s="599"/>
      <c r="BI73" s="98"/>
      <c r="BJ73" s="98"/>
      <c r="BK73" s="275"/>
      <c r="BL73" s="276"/>
      <c r="BM73" s="276"/>
      <c r="BN73" s="276"/>
      <c r="BO73" s="276"/>
      <c r="BP73" s="276"/>
      <c r="BQ73" s="276"/>
      <c r="BR73" s="276"/>
      <c r="BS73" s="276"/>
      <c r="BT73" s="276"/>
      <c r="BU73" s="276"/>
      <c r="BV73" s="276"/>
      <c r="BW73" s="276"/>
      <c r="BX73" s="276"/>
      <c r="BY73" s="277"/>
      <c r="BZ73" s="98"/>
      <c r="CA73" s="98"/>
      <c r="CB73" s="653" t="str">
        <f>IF(ヘッダ入力!$AG$35="デフォルト値",ヘッダ入力!$BA$35,VLOOKUP(ヘッダ入力!$AG$35,ヘッダ入力!$AY$35:$BB$43,3,FALSE))</f>
        <v>〒194-0013</v>
      </c>
      <c r="CC73" s="654"/>
      <c r="CD73" s="654"/>
      <c r="CE73" s="654"/>
      <c r="CF73" s="654"/>
      <c r="CG73" s="617" t="str">
        <f>IF(ヘッダ入力!$AG$35="デフォルト値",ヘッダ入力!$BB$35,VLOOKUP(ヘッダ入力!$AG$35,ヘッダ入力!$AY$35:$BB$43,4,FALSE))</f>
        <v>　　町田市原町田4-19-18
　　グリーンコート町田1階</v>
      </c>
      <c r="CH73" s="618"/>
      <c r="CI73" s="618"/>
      <c r="CJ73" s="618"/>
      <c r="CK73" s="618"/>
      <c r="CL73" s="618"/>
      <c r="CM73" s="618"/>
      <c r="CN73" s="618"/>
      <c r="CO73" s="618"/>
      <c r="CP73" s="618"/>
      <c r="CQ73" s="618"/>
      <c r="CR73" s="618"/>
      <c r="CS73" s="618"/>
      <c r="CT73" s="618"/>
      <c r="CU73" s="618"/>
      <c r="CV73" s="619"/>
    </row>
    <row r="74" spans="1:106" ht="13.5" customHeight="1" x14ac:dyDescent="0.2">
      <c r="A74" s="98" t="s">
        <v>487</v>
      </c>
      <c r="B74" s="98"/>
      <c r="C74" s="98"/>
      <c r="D74" s="98"/>
      <c r="E74" s="98"/>
      <c r="F74" s="98"/>
      <c r="G74" s="98"/>
      <c r="H74" s="98"/>
      <c r="I74" s="98"/>
      <c r="J74" s="98"/>
      <c r="K74" s="98"/>
      <c r="L74" s="98"/>
      <c r="M74" s="98"/>
      <c r="N74" s="98"/>
      <c r="O74" s="98"/>
      <c r="P74" s="98"/>
      <c r="Q74" s="98"/>
      <c r="R74" s="98"/>
      <c r="S74" s="98"/>
      <c r="T74" s="98"/>
      <c r="AO74" s="98"/>
      <c r="AP74" s="98"/>
      <c r="AQ74" s="98"/>
      <c r="AR74" s="98"/>
      <c r="AS74" s="98"/>
      <c r="AT74" s="98"/>
      <c r="AU74" s="600"/>
      <c r="AV74" s="600"/>
      <c r="AW74" s="600"/>
      <c r="AX74" s="600"/>
      <c r="AY74" s="600"/>
      <c r="AZ74" s="600"/>
      <c r="BA74" s="600"/>
      <c r="BB74" s="600"/>
      <c r="BC74" s="600"/>
      <c r="BD74" s="600"/>
      <c r="BE74" s="600"/>
      <c r="BF74" s="600"/>
      <c r="BG74" s="600"/>
      <c r="BH74" s="600"/>
      <c r="BI74" s="98"/>
      <c r="BJ74" s="98"/>
      <c r="BK74" s="275"/>
      <c r="BL74" s="276"/>
      <c r="BM74" s="276"/>
      <c r="BN74" s="276"/>
      <c r="BO74" s="276"/>
      <c r="BP74" s="276"/>
      <c r="BQ74" s="276"/>
      <c r="BR74" s="276"/>
      <c r="BS74" s="276"/>
      <c r="BT74" s="276"/>
      <c r="BU74" s="276"/>
      <c r="BV74" s="276"/>
      <c r="BW74" s="276"/>
      <c r="BX74" s="276"/>
      <c r="BY74" s="277"/>
      <c r="BZ74" s="98"/>
      <c r="CA74" s="98"/>
      <c r="CB74" s="653"/>
      <c r="CC74" s="654"/>
      <c r="CD74" s="654"/>
      <c r="CE74" s="654"/>
      <c r="CF74" s="654"/>
      <c r="CG74" s="618"/>
      <c r="CH74" s="618"/>
      <c r="CI74" s="618"/>
      <c r="CJ74" s="618"/>
      <c r="CK74" s="618"/>
      <c r="CL74" s="618"/>
      <c r="CM74" s="618"/>
      <c r="CN74" s="618"/>
      <c r="CO74" s="618"/>
      <c r="CP74" s="618"/>
      <c r="CQ74" s="618"/>
      <c r="CR74" s="618"/>
      <c r="CS74" s="618"/>
      <c r="CT74" s="618"/>
      <c r="CU74" s="618"/>
      <c r="CV74" s="619"/>
    </row>
    <row r="75" spans="1:106" ht="13.5" customHeight="1" thickBot="1" x14ac:dyDescent="0.25">
      <c r="A75" s="98" t="s">
        <v>488</v>
      </c>
      <c r="B75" s="98"/>
      <c r="C75" s="98"/>
      <c r="D75" s="98"/>
      <c r="E75" s="98"/>
      <c r="F75" s="98"/>
      <c r="G75" s="98"/>
      <c r="H75" s="98"/>
      <c r="I75" s="98"/>
      <c r="J75" s="98"/>
      <c r="K75" s="98"/>
      <c r="L75" s="98"/>
      <c r="M75" s="98"/>
      <c r="N75" s="98"/>
      <c r="O75" s="98"/>
      <c r="P75" s="98"/>
      <c r="Q75" s="98"/>
      <c r="R75" s="98"/>
      <c r="S75" s="98"/>
      <c r="T75" s="98"/>
      <c r="AO75" s="98"/>
      <c r="AP75" s="98"/>
      <c r="AQ75" s="98"/>
      <c r="AR75" s="98"/>
      <c r="AS75" s="98"/>
      <c r="AT75" s="98"/>
      <c r="AU75" s="98"/>
      <c r="AV75" s="98"/>
      <c r="AW75" s="98"/>
      <c r="AX75" s="98"/>
      <c r="AY75" s="98"/>
      <c r="AZ75" s="98"/>
      <c r="BI75" s="98"/>
      <c r="BJ75" s="98"/>
      <c r="BK75" s="290" t="s">
        <v>1507</v>
      </c>
      <c r="BL75" s="291"/>
      <c r="BM75" s="291"/>
      <c r="BN75" s="291"/>
      <c r="BO75" s="291"/>
      <c r="BP75" s="291"/>
      <c r="BQ75" s="291"/>
      <c r="BR75" s="291"/>
      <c r="BS75" s="291"/>
      <c r="BT75" s="291"/>
      <c r="BU75" s="291"/>
      <c r="BV75" s="291"/>
      <c r="BW75" s="291"/>
      <c r="BX75" s="291"/>
      <c r="BY75" s="292"/>
      <c r="BZ75" s="98"/>
      <c r="CA75" s="98"/>
      <c r="CB75" s="687"/>
      <c r="CC75" s="688"/>
      <c r="CD75" s="688"/>
      <c r="CE75" s="688"/>
      <c r="CF75" s="688"/>
      <c r="CG75" s="620"/>
      <c r="CH75" s="620"/>
      <c r="CI75" s="620"/>
      <c r="CJ75" s="620"/>
      <c r="CK75" s="620"/>
      <c r="CL75" s="620"/>
      <c r="CM75" s="620"/>
      <c r="CN75" s="620"/>
      <c r="CO75" s="620"/>
      <c r="CP75" s="620"/>
      <c r="CQ75" s="620"/>
      <c r="CR75" s="620"/>
      <c r="CS75" s="620"/>
      <c r="CT75" s="620"/>
      <c r="CU75" s="620"/>
      <c r="CV75" s="621"/>
    </row>
    <row r="76" spans="1:106" ht="13.5" customHeight="1" x14ac:dyDescent="0.2">
      <c r="A76" s="98" t="s">
        <v>490</v>
      </c>
      <c r="B76" s="98"/>
      <c r="C76" s="98"/>
      <c r="D76" s="98"/>
      <c r="E76" s="98"/>
      <c r="F76" s="98"/>
      <c r="G76" s="98"/>
      <c r="H76" s="98"/>
      <c r="I76" s="98"/>
      <c r="J76" s="98"/>
      <c r="K76" s="98"/>
      <c r="L76" s="98"/>
      <c r="M76" s="98"/>
      <c r="N76" s="98"/>
      <c r="O76" s="98"/>
      <c r="P76" s="98"/>
      <c r="Q76" s="98"/>
      <c r="R76" s="98"/>
      <c r="S76" s="98"/>
      <c r="T76" s="98"/>
      <c r="AO76" s="98"/>
      <c r="AP76" s="98"/>
      <c r="AQ76" s="98"/>
      <c r="AR76" s="98"/>
      <c r="AS76" s="98"/>
      <c r="AT76" s="98"/>
      <c r="AU76" s="98"/>
      <c r="AV76" s="98"/>
      <c r="AW76" s="98"/>
      <c r="AX76" s="98"/>
      <c r="AY76" s="98"/>
      <c r="AZ76" s="98"/>
      <c r="BA76" s="98"/>
      <c r="BB76" s="98"/>
      <c r="BC76" s="98"/>
      <c r="BD76" s="98"/>
      <c r="BE76" s="98"/>
      <c r="BF76" s="98"/>
      <c r="BG76" s="98"/>
      <c r="BH76" s="98"/>
      <c r="BI76" s="106"/>
      <c r="BJ76" s="106"/>
      <c r="BK76" s="106" t="s">
        <v>491</v>
      </c>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row>
    <row r="77" spans="1:106" ht="13.5" customHeight="1" x14ac:dyDescent="0.2">
      <c r="AO77" s="98"/>
      <c r="AP77" s="98"/>
      <c r="AQ77" s="98"/>
      <c r="AR77" s="98"/>
      <c r="AS77" s="98"/>
      <c r="AT77" s="98"/>
      <c r="AU77" s="98"/>
      <c r="AV77" s="98"/>
      <c r="AW77" s="98"/>
      <c r="AX77" s="98"/>
      <c r="AY77" s="98"/>
      <c r="AZ77" s="98"/>
      <c r="BA77" s="98"/>
      <c r="BB77" s="98"/>
      <c r="BC77" s="98"/>
      <c r="BD77" s="98"/>
      <c r="BE77" s="98"/>
      <c r="BF77" s="98"/>
      <c r="BG77" s="98"/>
      <c r="BH77" s="98"/>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row>
    <row r="78" spans="1:106" ht="13.5" customHeight="1" x14ac:dyDescent="0.2">
      <c r="AU78" s="98"/>
      <c r="AV78" s="98"/>
      <c r="AW78" s="98"/>
      <c r="AX78" s="98"/>
      <c r="AY78" s="98"/>
      <c r="AZ78" s="98"/>
      <c r="BA78" s="98"/>
      <c r="BB78" s="98"/>
      <c r="BC78" s="98"/>
      <c r="BD78" s="106"/>
      <c r="BE78" s="106"/>
      <c r="BF78" s="106"/>
      <c r="BG78" s="106"/>
      <c r="BH78" s="106"/>
      <c r="BI78" s="33"/>
      <c r="BJ78" s="33"/>
      <c r="BK78" s="33"/>
      <c r="BL78" s="33"/>
      <c r="BM78" s="33"/>
      <c r="BN78" s="33"/>
      <c r="BO78" s="33"/>
      <c r="BP78" s="33"/>
      <c r="BQ78" s="33"/>
      <c r="BR78" s="33"/>
      <c r="BS78" s="33"/>
      <c r="BT78" s="33"/>
      <c r="BU78" s="33"/>
      <c r="BV78" s="33"/>
      <c r="BW78" s="33"/>
      <c r="BX78" s="33"/>
      <c r="BY78" s="33"/>
    </row>
    <row r="79" spans="1:106" ht="16.5" customHeight="1" x14ac:dyDescent="0.2">
      <c r="BC79" s="106"/>
      <c r="BD79" s="106"/>
      <c r="BE79" s="106"/>
      <c r="BF79" s="106"/>
      <c r="BG79" s="106"/>
      <c r="BH79" s="106"/>
    </row>
  </sheetData>
  <sheetProtection formatCells="0"/>
  <mergeCells count="821">
    <mergeCell ref="BV4:CF5"/>
    <mergeCell ref="CG4:CI5"/>
    <mergeCell ref="CJ4:CV6"/>
    <mergeCell ref="A5:G8"/>
    <mergeCell ref="I5:AE6"/>
    <mergeCell ref="AF5:AN6"/>
    <mergeCell ref="AO5:AU6"/>
    <mergeCell ref="AV5:AW5"/>
    <mergeCell ref="A1:BE2"/>
    <mergeCell ref="I3:Q3"/>
    <mergeCell ref="BE3:BQ3"/>
    <mergeCell ref="A4:G4"/>
    <mergeCell ref="I4:Y4"/>
    <mergeCell ref="Z4:AE4"/>
    <mergeCell ref="AF4:AN4"/>
    <mergeCell ref="AO4:AU4"/>
    <mergeCell ref="AV4:BD4"/>
    <mergeCell ref="BE4:BL4"/>
    <mergeCell ref="AX5:BC5"/>
    <mergeCell ref="BF5:BK5"/>
    <mergeCell ref="BN5:BQ5"/>
    <mergeCell ref="AV6:AW6"/>
    <mergeCell ref="AX6:BC6"/>
    <mergeCell ref="BF6:BI6"/>
    <mergeCell ref="BJ6:BP6"/>
    <mergeCell ref="BN4:BQ4"/>
    <mergeCell ref="BR4:BU5"/>
    <mergeCell ref="BR6:CI6"/>
    <mergeCell ref="I7:J7"/>
    <mergeCell ref="K7:M7"/>
    <mergeCell ref="O7:Q7"/>
    <mergeCell ref="S7:V7"/>
    <mergeCell ref="W7:Y7"/>
    <mergeCell ref="Z7:AC7"/>
    <mergeCell ref="AD7:AE7"/>
    <mergeCell ref="AF7:AT7"/>
    <mergeCell ref="AW7:BA7"/>
    <mergeCell ref="BE7:BI7"/>
    <mergeCell ref="BJ7:BQ7"/>
    <mergeCell ref="BR7:CI10"/>
    <mergeCell ref="CJ7:CV7"/>
    <mergeCell ref="I8:AE8"/>
    <mergeCell ref="AF8:AO10"/>
    <mergeCell ref="AP8:AU8"/>
    <mergeCell ref="AV8:BD8"/>
    <mergeCell ref="BE8:BI10"/>
    <mergeCell ref="BJ8:BQ10"/>
    <mergeCell ref="I9:AE10"/>
    <mergeCell ref="AP9:AU9"/>
    <mergeCell ref="AW9:BA9"/>
    <mergeCell ref="AP10:AU10"/>
    <mergeCell ref="BA10:BC10"/>
    <mergeCell ref="A12:J12"/>
    <mergeCell ref="K12:L12"/>
    <mergeCell ref="AC12:AJ12"/>
    <mergeCell ref="AK12:AN12"/>
    <mergeCell ref="AO12:AX12"/>
    <mergeCell ref="AZ12:CJ12"/>
    <mergeCell ref="CK12:CR12"/>
    <mergeCell ref="CS12:CV12"/>
    <mergeCell ref="A13:C13"/>
    <mergeCell ref="D13:N13"/>
    <mergeCell ref="O13:Q13"/>
    <mergeCell ref="R13:T13"/>
    <mergeCell ref="U13:W13"/>
    <mergeCell ref="X13:AH13"/>
    <mergeCell ref="AI13:AK13"/>
    <mergeCell ref="CT13:CV13"/>
    <mergeCell ref="A14:C14"/>
    <mergeCell ref="D14:N14"/>
    <mergeCell ref="O14:Q14"/>
    <mergeCell ref="R14:T14"/>
    <mergeCell ref="U14:W14"/>
    <mergeCell ref="X14:AH14"/>
    <mergeCell ref="AI14:AK14"/>
    <mergeCell ref="AL14:AN14"/>
    <mergeCell ref="AO14:AQ14"/>
    <mergeCell ref="BL13:BV13"/>
    <mergeCell ref="BW13:BY13"/>
    <mergeCell ref="BZ13:CB13"/>
    <mergeCell ref="CC13:CE13"/>
    <mergeCell ref="CF13:CP13"/>
    <mergeCell ref="CQ13:CS13"/>
    <mergeCell ref="AL13:AN13"/>
    <mergeCell ref="AO13:AQ13"/>
    <mergeCell ref="AR13:BB13"/>
    <mergeCell ref="BC13:BE13"/>
    <mergeCell ref="BF13:BH13"/>
    <mergeCell ref="BI13:BK13"/>
    <mergeCell ref="BZ14:CB14"/>
    <mergeCell ref="CC14:CE14"/>
    <mergeCell ref="CF14:CP14"/>
    <mergeCell ref="CQ14:CS14"/>
    <mergeCell ref="CT14:CV14"/>
    <mergeCell ref="A15:C15"/>
    <mergeCell ref="D15:N15"/>
    <mergeCell ref="O15:Q15"/>
    <mergeCell ref="R15:T15"/>
    <mergeCell ref="U15:W15"/>
    <mergeCell ref="AR14:BB14"/>
    <mergeCell ref="BC14:BE14"/>
    <mergeCell ref="BF14:BH14"/>
    <mergeCell ref="BI14:BK14"/>
    <mergeCell ref="BL14:BV14"/>
    <mergeCell ref="BW14:BY14"/>
    <mergeCell ref="CF15:CP15"/>
    <mergeCell ref="CQ15:CS15"/>
    <mergeCell ref="CT15:CV15"/>
    <mergeCell ref="A16:C16"/>
    <mergeCell ref="D16:N16"/>
    <mergeCell ref="O16:Q16"/>
    <mergeCell ref="R16:T16"/>
    <mergeCell ref="U16:W16"/>
    <mergeCell ref="X16:AH16"/>
    <mergeCell ref="AI16:AK16"/>
    <mergeCell ref="BF15:BH15"/>
    <mergeCell ref="BI15:BK15"/>
    <mergeCell ref="BL15:BV15"/>
    <mergeCell ref="BW15:BY15"/>
    <mergeCell ref="BZ15:CB15"/>
    <mergeCell ref="CC15:CE15"/>
    <mergeCell ref="X15:AH15"/>
    <mergeCell ref="AI15:AK15"/>
    <mergeCell ref="AL15:AN15"/>
    <mergeCell ref="AO15:AQ15"/>
    <mergeCell ref="AR15:BB15"/>
    <mergeCell ref="BC15:BE15"/>
    <mergeCell ref="CT16:CV16"/>
    <mergeCell ref="A17:C17"/>
    <mergeCell ref="D17:N17"/>
    <mergeCell ref="O17:Q17"/>
    <mergeCell ref="R17:T17"/>
    <mergeCell ref="U17:W17"/>
    <mergeCell ref="X17:AH17"/>
    <mergeCell ref="AI17:AK17"/>
    <mergeCell ref="AL17:AN17"/>
    <mergeCell ref="AO17:AQ17"/>
    <mergeCell ref="BL16:BV16"/>
    <mergeCell ref="BW16:BY16"/>
    <mergeCell ref="BZ16:CB16"/>
    <mergeCell ref="CC16:CE16"/>
    <mergeCell ref="CF16:CP16"/>
    <mergeCell ref="CQ16:CS16"/>
    <mergeCell ref="AL16:AN16"/>
    <mergeCell ref="AO16:AQ16"/>
    <mergeCell ref="AR16:BB16"/>
    <mergeCell ref="BC16:BE16"/>
    <mergeCell ref="BF16:BH16"/>
    <mergeCell ref="BI16:BK16"/>
    <mergeCell ref="BZ17:CB17"/>
    <mergeCell ref="CC17:CE17"/>
    <mergeCell ref="CF17:CP17"/>
    <mergeCell ref="CQ17:CS17"/>
    <mergeCell ref="CT17:CV17"/>
    <mergeCell ref="A18:N18"/>
    <mergeCell ref="O18:Q18"/>
    <mergeCell ref="R18:T18"/>
    <mergeCell ref="U18:W18"/>
    <mergeCell ref="X18:AH18"/>
    <mergeCell ref="AR17:BB17"/>
    <mergeCell ref="BC17:BE17"/>
    <mergeCell ref="BF17:BH17"/>
    <mergeCell ref="BI17:BK17"/>
    <mergeCell ref="BL17:BV17"/>
    <mergeCell ref="BW17:BY17"/>
    <mergeCell ref="CQ18:CS18"/>
    <mergeCell ref="CT18:CV18"/>
    <mergeCell ref="A19:C19"/>
    <mergeCell ref="D19:N19"/>
    <mergeCell ref="O19:Q19"/>
    <mergeCell ref="R19:T19"/>
    <mergeCell ref="U19:AH19"/>
    <mergeCell ref="AI19:AK19"/>
    <mergeCell ref="AL19:AN19"/>
    <mergeCell ref="AO19:AQ19"/>
    <mergeCell ref="BI18:BK18"/>
    <mergeCell ref="BL18:BV18"/>
    <mergeCell ref="BW18:BY18"/>
    <mergeCell ref="BZ18:CB18"/>
    <mergeCell ref="CC18:CE18"/>
    <mergeCell ref="CF18:CP18"/>
    <mergeCell ref="AI18:AK18"/>
    <mergeCell ref="AL18:AN18"/>
    <mergeCell ref="AO18:AQ18"/>
    <mergeCell ref="AR18:BB18"/>
    <mergeCell ref="BC18:BE18"/>
    <mergeCell ref="BF18:BH18"/>
    <mergeCell ref="BZ19:CB19"/>
    <mergeCell ref="CC19:CP19"/>
    <mergeCell ref="CQ19:CS19"/>
    <mergeCell ref="CT19:CV19"/>
    <mergeCell ref="A20:C20"/>
    <mergeCell ref="D20:N20"/>
    <mergeCell ref="O20:Q20"/>
    <mergeCell ref="R20:T20"/>
    <mergeCell ref="U20:W20"/>
    <mergeCell ref="X20:AH20"/>
    <mergeCell ref="AR19:BB19"/>
    <mergeCell ref="BC19:BE19"/>
    <mergeCell ref="BF19:BH19"/>
    <mergeCell ref="BI19:BK19"/>
    <mergeCell ref="BL19:BV19"/>
    <mergeCell ref="BW19:BY19"/>
    <mergeCell ref="CQ20:CS20"/>
    <mergeCell ref="CT20:CV20"/>
    <mergeCell ref="A21:C21"/>
    <mergeCell ref="D21:N21"/>
    <mergeCell ref="O21:Q21"/>
    <mergeCell ref="R21:T21"/>
    <mergeCell ref="U21:W21"/>
    <mergeCell ref="X21:AH21"/>
    <mergeCell ref="AI21:AK21"/>
    <mergeCell ref="AL21:AN21"/>
    <mergeCell ref="BI20:BK20"/>
    <mergeCell ref="BL20:BV20"/>
    <mergeCell ref="BW20:BY20"/>
    <mergeCell ref="BZ20:CB20"/>
    <mergeCell ref="CC20:CE20"/>
    <mergeCell ref="CF20:CP20"/>
    <mergeCell ref="AI20:AK20"/>
    <mergeCell ref="AL20:AN20"/>
    <mergeCell ref="AO20:AQ20"/>
    <mergeCell ref="AR20:BB20"/>
    <mergeCell ref="BC20:BE20"/>
    <mergeCell ref="BF20:BH20"/>
    <mergeCell ref="BZ21:CB21"/>
    <mergeCell ref="CC21:CE21"/>
    <mergeCell ref="CF21:CP21"/>
    <mergeCell ref="CQ21:CS21"/>
    <mergeCell ref="CT21:CV21"/>
    <mergeCell ref="A22:C22"/>
    <mergeCell ref="D22:N22"/>
    <mergeCell ref="O22:Q22"/>
    <mergeCell ref="R22:T22"/>
    <mergeCell ref="U22:W22"/>
    <mergeCell ref="AO21:BB21"/>
    <mergeCell ref="BC21:BE21"/>
    <mergeCell ref="BF21:BH21"/>
    <mergeCell ref="BI21:BK21"/>
    <mergeCell ref="BL21:BV21"/>
    <mergeCell ref="BW21:BY21"/>
    <mergeCell ref="CT22:CV22"/>
    <mergeCell ref="A23:C23"/>
    <mergeCell ref="D23:N23"/>
    <mergeCell ref="O23:Q23"/>
    <mergeCell ref="R23:T23"/>
    <mergeCell ref="U23:W23"/>
    <mergeCell ref="X23:AH23"/>
    <mergeCell ref="AI23:AK23"/>
    <mergeCell ref="AL23:AN23"/>
    <mergeCell ref="AO23:AQ23"/>
    <mergeCell ref="BF22:BH22"/>
    <mergeCell ref="BI22:BV22"/>
    <mergeCell ref="BW22:BY22"/>
    <mergeCell ref="BZ22:CB22"/>
    <mergeCell ref="CC22:CP22"/>
    <mergeCell ref="CQ22:CS22"/>
    <mergeCell ref="X22:AH22"/>
    <mergeCell ref="AI22:AK22"/>
    <mergeCell ref="AL22:AN22"/>
    <mergeCell ref="AO22:AQ22"/>
    <mergeCell ref="AR22:BB22"/>
    <mergeCell ref="BC22:BE22"/>
    <mergeCell ref="BZ23:CB23"/>
    <mergeCell ref="CC23:CE23"/>
    <mergeCell ref="CF23:CP23"/>
    <mergeCell ref="CQ23:CS23"/>
    <mergeCell ref="CT23:CV23"/>
    <mergeCell ref="A24:N24"/>
    <mergeCell ref="O24:Q24"/>
    <mergeCell ref="R24:T24"/>
    <mergeCell ref="U24:W24"/>
    <mergeCell ref="X24:AH24"/>
    <mergeCell ref="AR23:BB23"/>
    <mergeCell ref="BC23:BE23"/>
    <mergeCell ref="BF23:BH23"/>
    <mergeCell ref="BI23:BK23"/>
    <mergeCell ref="BL23:BV23"/>
    <mergeCell ref="BW23:BY23"/>
    <mergeCell ref="CQ24:CS24"/>
    <mergeCell ref="CT24:CV24"/>
    <mergeCell ref="A25:C25"/>
    <mergeCell ref="D25:N25"/>
    <mergeCell ref="O25:Q25"/>
    <mergeCell ref="R25:T25"/>
    <mergeCell ref="U25:W25"/>
    <mergeCell ref="X25:AH25"/>
    <mergeCell ref="AI25:AK25"/>
    <mergeCell ref="AL25:AN25"/>
    <mergeCell ref="BI24:BK24"/>
    <mergeCell ref="BL24:BV24"/>
    <mergeCell ref="BW24:BY24"/>
    <mergeCell ref="BZ24:CB24"/>
    <mergeCell ref="CC24:CE24"/>
    <mergeCell ref="CF24:CP24"/>
    <mergeCell ref="AI24:AK24"/>
    <mergeCell ref="AL24:AN24"/>
    <mergeCell ref="AO24:AQ24"/>
    <mergeCell ref="AR24:BB24"/>
    <mergeCell ref="BC24:BE24"/>
    <mergeCell ref="BF24:BH24"/>
    <mergeCell ref="BW25:BY25"/>
    <mergeCell ref="BZ25:CB25"/>
    <mergeCell ref="CC25:CE25"/>
    <mergeCell ref="CF25:CP25"/>
    <mergeCell ref="CQ25:CS25"/>
    <mergeCell ref="CT25:CV25"/>
    <mergeCell ref="AO25:AQ25"/>
    <mergeCell ref="AR25:BB25"/>
    <mergeCell ref="BC25:BE25"/>
    <mergeCell ref="BF25:BH25"/>
    <mergeCell ref="BI25:BK25"/>
    <mergeCell ref="BL25:BV25"/>
    <mergeCell ref="A27:C27"/>
    <mergeCell ref="D27:N27"/>
    <mergeCell ref="O27:Q27"/>
    <mergeCell ref="R27:T27"/>
    <mergeCell ref="U27:W27"/>
    <mergeCell ref="X27:AH27"/>
    <mergeCell ref="AI27:AK27"/>
    <mergeCell ref="AL27:AN27"/>
    <mergeCell ref="BI26:BK26"/>
    <mergeCell ref="AI26:AK26"/>
    <mergeCell ref="AL26:AN26"/>
    <mergeCell ref="AO26:AQ26"/>
    <mergeCell ref="AR26:BB26"/>
    <mergeCell ref="BC26:BE26"/>
    <mergeCell ref="BF26:BH26"/>
    <mergeCell ref="A26:C26"/>
    <mergeCell ref="D26:N26"/>
    <mergeCell ref="O26:Q26"/>
    <mergeCell ref="R26:T26"/>
    <mergeCell ref="U26:W26"/>
    <mergeCell ref="X26:AH26"/>
    <mergeCell ref="CT27:CV27"/>
    <mergeCell ref="AO27:AQ27"/>
    <mergeCell ref="AR27:BB27"/>
    <mergeCell ref="BC27:BE27"/>
    <mergeCell ref="BF27:BH27"/>
    <mergeCell ref="BI27:BK27"/>
    <mergeCell ref="BL27:BV27"/>
    <mergeCell ref="CQ26:CS26"/>
    <mergeCell ref="CT26:CV26"/>
    <mergeCell ref="BL26:BV26"/>
    <mergeCell ref="BW26:BY26"/>
    <mergeCell ref="BZ26:CB26"/>
    <mergeCell ref="CC26:CE26"/>
    <mergeCell ref="CF26:CP26"/>
    <mergeCell ref="O28:Q28"/>
    <mergeCell ref="R28:T28"/>
    <mergeCell ref="U28:W28"/>
    <mergeCell ref="X28:AH28"/>
    <mergeCell ref="BW27:BY27"/>
    <mergeCell ref="BZ27:CB27"/>
    <mergeCell ref="CC27:CE27"/>
    <mergeCell ref="CF27:CP27"/>
    <mergeCell ref="CQ27:CS27"/>
    <mergeCell ref="CQ28:CS28"/>
    <mergeCell ref="CT28:CV28"/>
    <mergeCell ref="A29:C29"/>
    <mergeCell ref="D29:N29"/>
    <mergeCell ref="O29:Q29"/>
    <mergeCell ref="R29:T29"/>
    <mergeCell ref="U29:W29"/>
    <mergeCell ref="X29:AH29"/>
    <mergeCell ref="AI29:AK29"/>
    <mergeCell ref="AL29:AN29"/>
    <mergeCell ref="BI28:BK28"/>
    <mergeCell ref="BL28:BV28"/>
    <mergeCell ref="BW28:BY28"/>
    <mergeCell ref="BZ28:CB28"/>
    <mergeCell ref="CC28:CE28"/>
    <mergeCell ref="CF28:CP28"/>
    <mergeCell ref="AI28:AK28"/>
    <mergeCell ref="AL28:AN28"/>
    <mergeCell ref="AO28:AQ28"/>
    <mergeCell ref="AR28:BB28"/>
    <mergeCell ref="BC28:BE28"/>
    <mergeCell ref="BF28:BH28"/>
    <mergeCell ref="A28:C28"/>
    <mergeCell ref="D28:N28"/>
    <mergeCell ref="A30:C30"/>
    <mergeCell ref="D30:N30"/>
    <mergeCell ref="O30:Q30"/>
    <mergeCell ref="R30:T30"/>
    <mergeCell ref="U30:AH30"/>
    <mergeCell ref="AI30:AK30"/>
    <mergeCell ref="AL30:AN30"/>
    <mergeCell ref="AO29:BB29"/>
    <mergeCell ref="BC29:BE29"/>
    <mergeCell ref="CT30:CV30"/>
    <mergeCell ref="AO30:AQ30"/>
    <mergeCell ref="AR30:BB30"/>
    <mergeCell ref="BC30:BE30"/>
    <mergeCell ref="BF30:BH30"/>
    <mergeCell ref="BI30:BK30"/>
    <mergeCell ref="BL30:BV30"/>
    <mergeCell ref="CC29:CP29"/>
    <mergeCell ref="CQ29:CS29"/>
    <mergeCell ref="CT29:CV29"/>
    <mergeCell ref="BF29:BH29"/>
    <mergeCell ref="BI29:BV29"/>
    <mergeCell ref="BW29:BY29"/>
    <mergeCell ref="BZ29:CB29"/>
    <mergeCell ref="R31:T31"/>
    <mergeCell ref="U31:W31"/>
    <mergeCell ref="X31:AH31"/>
    <mergeCell ref="AI31:AK31"/>
    <mergeCell ref="BW30:BY30"/>
    <mergeCell ref="BZ30:CB30"/>
    <mergeCell ref="CC30:CE30"/>
    <mergeCell ref="CF30:CP30"/>
    <mergeCell ref="CQ30:CS30"/>
    <mergeCell ref="CT31:CV31"/>
    <mergeCell ref="A32:C32"/>
    <mergeCell ref="D32:N32"/>
    <mergeCell ref="O32:Q32"/>
    <mergeCell ref="R32:T32"/>
    <mergeCell ref="U32:W32"/>
    <mergeCell ref="X32:AH32"/>
    <mergeCell ref="AI32:AK32"/>
    <mergeCell ref="AL32:AN32"/>
    <mergeCell ref="AO32:AQ32"/>
    <mergeCell ref="BL31:BV31"/>
    <mergeCell ref="BW31:BY31"/>
    <mergeCell ref="BZ31:CB31"/>
    <mergeCell ref="CC31:CE31"/>
    <mergeCell ref="CF31:CP31"/>
    <mergeCell ref="CQ31:CS31"/>
    <mergeCell ref="AL31:AN31"/>
    <mergeCell ref="AO31:AQ31"/>
    <mergeCell ref="AR31:BB31"/>
    <mergeCell ref="BC31:BE31"/>
    <mergeCell ref="BF31:BH31"/>
    <mergeCell ref="BI31:BK31"/>
    <mergeCell ref="A31:N31"/>
    <mergeCell ref="O31:Q31"/>
    <mergeCell ref="BZ32:CB32"/>
    <mergeCell ref="CC32:CE32"/>
    <mergeCell ref="CF32:CP32"/>
    <mergeCell ref="CQ32:CS32"/>
    <mergeCell ref="CT32:CV32"/>
    <mergeCell ref="A33:C33"/>
    <mergeCell ref="D33:N33"/>
    <mergeCell ref="O33:Q33"/>
    <mergeCell ref="R33:T33"/>
    <mergeCell ref="U33:W33"/>
    <mergeCell ref="AR32:BB32"/>
    <mergeCell ref="BC32:BE32"/>
    <mergeCell ref="BF32:BH32"/>
    <mergeCell ref="BI32:BK32"/>
    <mergeCell ref="BL32:BV32"/>
    <mergeCell ref="BW32:BY32"/>
    <mergeCell ref="CQ33:CS33"/>
    <mergeCell ref="CT33:CV33"/>
    <mergeCell ref="A34:C34"/>
    <mergeCell ref="D34:N34"/>
    <mergeCell ref="O34:Q34"/>
    <mergeCell ref="R34:T34"/>
    <mergeCell ref="U34:W34"/>
    <mergeCell ref="X34:AH34"/>
    <mergeCell ref="AI34:AK34"/>
    <mergeCell ref="AL34:AN34"/>
    <mergeCell ref="BF33:BH33"/>
    <mergeCell ref="BI33:BK33"/>
    <mergeCell ref="BL33:BV33"/>
    <mergeCell ref="BW33:BY33"/>
    <mergeCell ref="BZ33:CB33"/>
    <mergeCell ref="CC33:CP33"/>
    <mergeCell ref="X33:AH33"/>
    <mergeCell ref="AI33:AK33"/>
    <mergeCell ref="AL33:AN33"/>
    <mergeCell ref="AO33:AQ33"/>
    <mergeCell ref="AR33:BB33"/>
    <mergeCell ref="BC33:BE33"/>
    <mergeCell ref="BW34:BY34"/>
    <mergeCell ref="BZ34:CB34"/>
    <mergeCell ref="CC34:CE34"/>
    <mergeCell ref="CF34:CP34"/>
    <mergeCell ref="CQ34:CS34"/>
    <mergeCell ref="CT34:CV34"/>
    <mergeCell ref="AO34:AQ34"/>
    <mergeCell ref="AR34:BB34"/>
    <mergeCell ref="BC34:BE34"/>
    <mergeCell ref="BF34:BH34"/>
    <mergeCell ref="BI34:BK34"/>
    <mergeCell ref="BL34:BV34"/>
    <mergeCell ref="BZ35:CB35"/>
    <mergeCell ref="CC35:CE35"/>
    <mergeCell ref="CF35:CP35"/>
    <mergeCell ref="CQ35:CS35"/>
    <mergeCell ref="CT35:CV35"/>
    <mergeCell ref="A36:C36"/>
    <mergeCell ref="D36:N36"/>
    <mergeCell ref="O36:Q36"/>
    <mergeCell ref="R36:T36"/>
    <mergeCell ref="U36:W36"/>
    <mergeCell ref="AO35:BB35"/>
    <mergeCell ref="BC35:BE35"/>
    <mergeCell ref="BF35:BH35"/>
    <mergeCell ref="BI35:BK35"/>
    <mergeCell ref="BL35:BV35"/>
    <mergeCell ref="BW35:BY35"/>
    <mergeCell ref="A35:N35"/>
    <mergeCell ref="O35:Q35"/>
    <mergeCell ref="R35:T35"/>
    <mergeCell ref="U35:AH35"/>
    <mergeCell ref="AI35:AK35"/>
    <mergeCell ref="AL35:AN35"/>
    <mergeCell ref="CQ36:CS36"/>
    <mergeCell ref="CT36:CV36"/>
    <mergeCell ref="A37:C37"/>
    <mergeCell ref="D37:N37"/>
    <mergeCell ref="O37:Q37"/>
    <mergeCell ref="R37:T37"/>
    <mergeCell ref="U37:W37"/>
    <mergeCell ref="X37:AH37"/>
    <mergeCell ref="AI37:AK37"/>
    <mergeCell ref="AL37:AN37"/>
    <mergeCell ref="BF36:BH36"/>
    <mergeCell ref="BI36:BV36"/>
    <mergeCell ref="BW36:BY36"/>
    <mergeCell ref="BZ36:CB36"/>
    <mergeCell ref="CC36:CE36"/>
    <mergeCell ref="CF36:CP36"/>
    <mergeCell ref="X36:AH36"/>
    <mergeCell ref="AI36:AK36"/>
    <mergeCell ref="AL36:AN36"/>
    <mergeCell ref="AO36:AQ36"/>
    <mergeCell ref="AR36:BB36"/>
    <mergeCell ref="BC36:BE36"/>
    <mergeCell ref="BW37:BY37"/>
    <mergeCell ref="BZ37:CB37"/>
    <mergeCell ref="CC37:CE37"/>
    <mergeCell ref="CF37:CP37"/>
    <mergeCell ref="CQ37:CS37"/>
    <mergeCell ref="CT37:CV37"/>
    <mergeCell ref="AO37:AQ37"/>
    <mergeCell ref="AR37:BB37"/>
    <mergeCell ref="BC37:BE37"/>
    <mergeCell ref="BF37:BH37"/>
    <mergeCell ref="BI37:BK37"/>
    <mergeCell ref="BL37:BV37"/>
    <mergeCell ref="A39:C39"/>
    <mergeCell ref="D39:N39"/>
    <mergeCell ref="O39:Q39"/>
    <mergeCell ref="R39:T39"/>
    <mergeCell ref="U39:W39"/>
    <mergeCell ref="X39:AH39"/>
    <mergeCell ref="AI39:AK39"/>
    <mergeCell ref="AL39:AN39"/>
    <mergeCell ref="BI38:BK38"/>
    <mergeCell ref="AI38:AK38"/>
    <mergeCell ref="AL38:AN38"/>
    <mergeCell ref="AO38:AQ38"/>
    <mergeCell ref="AR38:BB38"/>
    <mergeCell ref="BC38:BE38"/>
    <mergeCell ref="BF38:BH38"/>
    <mergeCell ref="A38:C38"/>
    <mergeCell ref="D38:N38"/>
    <mergeCell ref="O38:Q38"/>
    <mergeCell ref="R38:T38"/>
    <mergeCell ref="U38:W38"/>
    <mergeCell ref="X38:AH38"/>
    <mergeCell ref="CT39:CV39"/>
    <mergeCell ref="AO39:AQ39"/>
    <mergeCell ref="AR39:BB39"/>
    <mergeCell ref="BC39:BE39"/>
    <mergeCell ref="BF39:BH39"/>
    <mergeCell ref="BI39:BK39"/>
    <mergeCell ref="BL39:BV39"/>
    <mergeCell ref="CQ38:CS38"/>
    <mergeCell ref="CT38:CV38"/>
    <mergeCell ref="BL38:BV38"/>
    <mergeCell ref="BW38:BY38"/>
    <mergeCell ref="BZ38:CB38"/>
    <mergeCell ref="CC38:CE38"/>
    <mergeCell ref="CF38:CP38"/>
    <mergeCell ref="R40:T40"/>
    <mergeCell ref="U40:W40"/>
    <mergeCell ref="X40:AH40"/>
    <mergeCell ref="AI40:AK40"/>
    <mergeCell ref="BW39:BY39"/>
    <mergeCell ref="BZ39:CB39"/>
    <mergeCell ref="CC39:CE39"/>
    <mergeCell ref="CF39:CP39"/>
    <mergeCell ref="CQ39:CS39"/>
    <mergeCell ref="CT40:CV40"/>
    <mergeCell ref="A41:C41"/>
    <mergeCell ref="D41:N41"/>
    <mergeCell ref="O41:Q41"/>
    <mergeCell ref="R41:T41"/>
    <mergeCell ref="U41:W41"/>
    <mergeCell ref="X41:AH41"/>
    <mergeCell ref="AI41:AK41"/>
    <mergeCell ref="AL41:AN41"/>
    <mergeCell ref="AO41:AQ41"/>
    <mergeCell ref="BL40:BV40"/>
    <mergeCell ref="BW40:BY40"/>
    <mergeCell ref="BZ40:CB40"/>
    <mergeCell ref="CC40:CE40"/>
    <mergeCell ref="CF40:CP40"/>
    <mergeCell ref="CQ40:CS40"/>
    <mergeCell ref="AL40:AN40"/>
    <mergeCell ref="AO40:AQ40"/>
    <mergeCell ref="AR40:BB40"/>
    <mergeCell ref="BC40:BE40"/>
    <mergeCell ref="BF40:BH40"/>
    <mergeCell ref="BI40:BK40"/>
    <mergeCell ref="A40:N40"/>
    <mergeCell ref="O40:Q40"/>
    <mergeCell ref="CT41:CV41"/>
    <mergeCell ref="A42:C42"/>
    <mergeCell ref="D42:N42"/>
    <mergeCell ref="O42:Q42"/>
    <mergeCell ref="R42:T42"/>
    <mergeCell ref="U42:W42"/>
    <mergeCell ref="X42:AH42"/>
    <mergeCell ref="AR41:BB41"/>
    <mergeCell ref="BC41:BE41"/>
    <mergeCell ref="BF41:BH41"/>
    <mergeCell ref="BI41:BK41"/>
    <mergeCell ref="BL41:BV41"/>
    <mergeCell ref="BW41:BY41"/>
    <mergeCell ref="AI42:AK42"/>
    <mergeCell ref="AL42:AN42"/>
    <mergeCell ref="AO42:BB42"/>
    <mergeCell ref="BC42:BE42"/>
    <mergeCell ref="BF42:BH42"/>
    <mergeCell ref="BI42:BK42"/>
    <mergeCell ref="BZ41:CB41"/>
    <mergeCell ref="CC41:CP41"/>
    <mergeCell ref="CQ41:CS41"/>
    <mergeCell ref="BL42:BV42"/>
    <mergeCell ref="BW42:BY42"/>
    <mergeCell ref="BZ42:CB42"/>
    <mergeCell ref="CC42:CI44"/>
    <mergeCell ref="CJ42:CP44"/>
    <mergeCell ref="CQ42:CV44"/>
    <mergeCell ref="BL43:BV43"/>
    <mergeCell ref="BW43:BY43"/>
    <mergeCell ref="BZ43:CB43"/>
    <mergeCell ref="BL44:BV44"/>
    <mergeCell ref="AL43:AN43"/>
    <mergeCell ref="AO43:AQ43"/>
    <mergeCell ref="AR43:BB43"/>
    <mergeCell ref="BC43:BE43"/>
    <mergeCell ref="BF43:BH43"/>
    <mergeCell ref="BI43:BK43"/>
    <mergeCell ref="A43:C43"/>
    <mergeCell ref="D43:N43"/>
    <mergeCell ref="O43:Q43"/>
    <mergeCell ref="R43:T43"/>
    <mergeCell ref="U43:AH43"/>
    <mergeCell ref="AI43:AK43"/>
    <mergeCell ref="BW44:BY44"/>
    <mergeCell ref="BZ44:CB44"/>
    <mergeCell ref="A45:C45"/>
    <mergeCell ref="D45:N45"/>
    <mergeCell ref="O45:Q45"/>
    <mergeCell ref="R45:T45"/>
    <mergeCell ref="AO45:AQ45"/>
    <mergeCell ref="AR45:BB45"/>
    <mergeCell ref="BC45:BE45"/>
    <mergeCell ref="BF45:BH45"/>
    <mergeCell ref="AI44:AN46"/>
    <mergeCell ref="AO44:AQ44"/>
    <mergeCell ref="AR44:BB44"/>
    <mergeCell ref="BC44:BE44"/>
    <mergeCell ref="BF44:BH44"/>
    <mergeCell ref="BI44:BK44"/>
    <mergeCell ref="BI45:BV45"/>
    <mergeCell ref="BI46:BK46"/>
    <mergeCell ref="BL46:BV46"/>
    <mergeCell ref="A44:C44"/>
    <mergeCell ref="D44:N44"/>
    <mergeCell ref="O44:Q44"/>
    <mergeCell ref="R44:T44"/>
    <mergeCell ref="U44:AA46"/>
    <mergeCell ref="BW45:BY45"/>
    <mergeCell ref="BZ45:CB45"/>
    <mergeCell ref="A46:C46"/>
    <mergeCell ref="D46:N46"/>
    <mergeCell ref="O46:Q46"/>
    <mergeCell ref="R46:T46"/>
    <mergeCell ref="AO46:AQ46"/>
    <mergeCell ref="AR46:BB46"/>
    <mergeCell ref="BC46:BE46"/>
    <mergeCell ref="BF46:BH46"/>
    <mergeCell ref="AB44:AH46"/>
    <mergeCell ref="BW46:BY46"/>
    <mergeCell ref="BZ46:CB46"/>
    <mergeCell ref="A47:C47"/>
    <mergeCell ref="D47:N47"/>
    <mergeCell ref="O47:Q47"/>
    <mergeCell ref="R47:T47"/>
    <mergeCell ref="AO47:BB47"/>
    <mergeCell ref="BC47:BE47"/>
    <mergeCell ref="BF47:BH47"/>
    <mergeCell ref="BI47:BK47"/>
    <mergeCell ref="BZ48:CB48"/>
    <mergeCell ref="A49:N49"/>
    <mergeCell ref="O49:Q49"/>
    <mergeCell ref="R49:T49"/>
    <mergeCell ref="BI49:BK49"/>
    <mergeCell ref="BL49:BV49"/>
    <mergeCell ref="BW49:BY49"/>
    <mergeCell ref="BZ49:CB49"/>
    <mergeCell ref="BL47:BV47"/>
    <mergeCell ref="BW47:BY47"/>
    <mergeCell ref="BZ47:CB47"/>
    <mergeCell ref="A48:C48"/>
    <mergeCell ref="D48:N48"/>
    <mergeCell ref="O48:Q48"/>
    <mergeCell ref="R48:T48"/>
    <mergeCell ref="BI48:BK48"/>
    <mergeCell ref="BL48:BV48"/>
    <mergeCell ref="BW48:BY48"/>
    <mergeCell ref="BZ50:CB50"/>
    <mergeCell ref="A51:C51"/>
    <mergeCell ref="D51:N51"/>
    <mergeCell ref="O51:Q51"/>
    <mergeCell ref="R51:T51"/>
    <mergeCell ref="BI51:BK51"/>
    <mergeCell ref="BL51:BV51"/>
    <mergeCell ref="BW51:BY51"/>
    <mergeCell ref="BZ51:CB51"/>
    <mergeCell ref="A50:C50"/>
    <mergeCell ref="D50:N50"/>
    <mergeCell ref="O50:Q50"/>
    <mergeCell ref="R50:T50"/>
    <mergeCell ref="BI50:BV50"/>
    <mergeCell ref="BW50:BY50"/>
    <mergeCell ref="A55:C55"/>
    <mergeCell ref="D55:N55"/>
    <mergeCell ref="O55:Q55"/>
    <mergeCell ref="R55:T55"/>
    <mergeCell ref="A56:C56"/>
    <mergeCell ref="D56:N56"/>
    <mergeCell ref="O56:Q56"/>
    <mergeCell ref="R56:T56"/>
    <mergeCell ref="BZ52:CB52"/>
    <mergeCell ref="A53:C53"/>
    <mergeCell ref="D53:N53"/>
    <mergeCell ref="O53:Q53"/>
    <mergeCell ref="R53:T53"/>
    <mergeCell ref="A54:C54"/>
    <mergeCell ref="D54:N54"/>
    <mergeCell ref="O54:Q54"/>
    <mergeCell ref="R54:T54"/>
    <mergeCell ref="A52:C52"/>
    <mergeCell ref="D52:N52"/>
    <mergeCell ref="O52:Q52"/>
    <mergeCell ref="R52:T52"/>
    <mergeCell ref="BI52:BV52"/>
    <mergeCell ref="BW52:BY52"/>
    <mergeCell ref="A59:C59"/>
    <mergeCell ref="D59:N59"/>
    <mergeCell ref="O59:Q59"/>
    <mergeCell ref="R59:T59"/>
    <mergeCell ref="A60:C60"/>
    <mergeCell ref="D60:N60"/>
    <mergeCell ref="O60:Q60"/>
    <mergeCell ref="R60:T60"/>
    <mergeCell ref="A57:C57"/>
    <mergeCell ref="D57:N57"/>
    <mergeCell ref="O57:Q57"/>
    <mergeCell ref="R57:T57"/>
    <mergeCell ref="A58:N58"/>
    <mergeCell ref="O58:Q58"/>
    <mergeCell ref="R58:T58"/>
    <mergeCell ref="A61:C61"/>
    <mergeCell ref="D61:N61"/>
    <mergeCell ref="O61:Q61"/>
    <mergeCell ref="R61:T61"/>
    <mergeCell ref="BR61:BY61"/>
    <mergeCell ref="A62:C62"/>
    <mergeCell ref="D62:N62"/>
    <mergeCell ref="O62:Q62"/>
    <mergeCell ref="R62:T62"/>
    <mergeCell ref="BR62:BU62"/>
    <mergeCell ref="A64:N64"/>
    <mergeCell ref="O64:Q64"/>
    <mergeCell ref="R64:T64"/>
    <mergeCell ref="BR64:BU64"/>
    <mergeCell ref="BV64:BY64"/>
    <mergeCell ref="BR65:BU65"/>
    <mergeCell ref="BV65:BY65"/>
    <mergeCell ref="BV62:BY62"/>
    <mergeCell ref="A63:C63"/>
    <mergeCell ref="D63:N63"/>
    <mergeCell ref="O63:Q63"/>
    <mergeCell ref="R63:T63"/>
    <mergeCell ref="BR63:BU63"/>
    <mergeCell ref="BV63:BY63"/>
    <mergeCell ref="BF70:BH70"/>
    <mergeCell ref="AU71:AY71"/>
    <mergeCell ref="AZ71:BC71"/>
    <mergeCell ref="BD71:BE71"/>
    <mergeCell ref="BF71:BH71"/>
    <mergeCell ref="BK71:BY71"/>
    <mergeCell ref="BR66:BY66"/>
    <mergeCell ref="CB67:CV68"/>
    <mergeCell ref="AU69:AY69"/>
    <mergeCell ref="AZ69:BE69"/>
    <mergeCell ref="BF69:BH69"/>
    <mergeCell ref="BK69:BY70"/>
    <mergeCell ref="CB69:CV70"/>
    <mergeCell ref="AU70:AY70"/>
    <mergeCell ref="AZ70:BC70"/>
    <mergeCell ref="BD70:BE70"/>
    <mergeCell ref="CB71:CV72"/>
    <mergeCell ref="AU72:AY72"/>
    <mergeCell ref="AZ72:BC72"/>
    <mergeCell ref="BD72:BE72"/>
    <mergeCell ref="BF72:BH72"/>
    <mergeCell ref="BK72:BY74"/>
    <mergeCell ref="AU73:BH74"/>
    <mergeCell ref="CB73:CF75"/>
    <mergeCell ref="CG73:CV75"/>
    <mergeCell ref="BK75:BY75"/>
  </mergeCells>
  <phoneticPr fontId="1"/>
  <conditionalFormatting sqref="AF8:AO10">
    <cfRule type="cellIs" dxfId="47" priority="12" stopIfTrue="1" operator="equal">
      <formula>0</formula>
    </cfRule>
  </conditionalFormatting>
  <conditionalFormatting sqref="AP10:AU10">
    <cfRule type="cellIs" dxfId="46" priority="13" stopIfTrue="1" operator="equal">
      <formula>0</formula>
    </cfRule>
  </conditionalFormatting>
  <conditionalFormatting sqref="A12:J12">
    <cfRule type="cellIs" dxfId="45" priority="11" operator="equal">
      <formula>0</formula>
    </cfRule>
  </conditionalFormatting>
  <conditionalFormatting sqref="K12">
    <cfRule type="expression" dxfId="44" priority="10" stopIfTrue="1">
      <formula>A12=0</formula>
    </cfRule>
  </conditionalFormatting>
  <conditionalFormatting sqref="A32:C34 A50:C57 U14:W18 CC14:CE18 CC20:CE21 CC30:CE32 AO14:AQ20 AO22:AQ28 AO30:AQ34 AO43:AQ46 BI14:BK21 BI23:BK28 BI30:BK35 BI37:BK44 U31:W34 CC34:CE40 A19:C23 AO36:AQ41 A36:C39 A14:C17 A41:C48 BI46:BK52 A59:C59 A61:C63 A25:C30 U20:W25 U27:W29 CC23:CE28">
    <cfRule type="expression" dxfId="43" priority="14">
      <formula>$BF$70="●"</formula>
    </cfRule>
  </conditionalFormatting>
  <conditionalFormatting sqref="CS12">
    <cfRule type="expression" dxfId="42" priority="7" stopIfTrue="1">
      <formula>CK12=0</formula>
    </cfRule>
  </conditionalFormatting>
  <conditionalFormatting sqref="AY12">
    <cfRule type="expression" dxfId="41" priority="9" stopIfTrue="1">
      <formula>AO12=0</formula>
    </cfRule>
  </conditionalFormatting>
  <conditionalFormatting sqref="AO12:AX12 CK12:CR12">
    <cfRule type="cellIs" dxfId="40" priority="8" operator="equal">
      <formula>0</formula>
    </cfRule>
  </conditionalFormatting>
  <conditionalFormatting sqref="AC12:AJ12">
    <cfRule type="cellIs" dxfId="39" priority="5" operator="equal">
      <formula>0</formula>
    </cfRule>
  </conditionalFormatting>
  <conditionalFormatting sqref="AK12">
    <cfRule type="expression" dxfId="38" priority="6" stopIfTrue="1">
      <formula>AC12=0</formula>
    </cfRule>
  </conditionalFormatting>
  <conditionalFormatting sqref="U36:W37 U39:W42">
    <cfRule type="expression" dxfId="37" priority="4">
      <formula>$BF$71="●"</formula>
    </cfRule>
  </conditionalFormatting>
  <conditionalFormatting sqref="A60:C60">
    <cfRule type="expression" dxfId="36" priority="3">
      <formula>$BF$70="●"</formula>
    </cfRule>
  </conditionalFormatting>
  <conditionalFormatting sqref="U26:W26">
    <cfRule type="expression" dxfId="35" priority="2">
      <formula>$BF$70="●"</formula>
    </cfRule>
  </conditionalFormatting>
  <conditionalFormatting sqref="U38:W38">
    <cfRule type="expression" dxfId="34" priority="1">
      <formula>$BF$71="●"</formula>
    </cfRule>
  </conditionalFormatting>
  <dataValidations count="2">
    <dataValidation type="list" allowBlank="1" showInputMessage="1" showErrorMessage="1" sqref="BF70:BH71" xr:uid="{6E3F9631-175D-4F17-B7EF-4C60AEC247F0}">
      <formula1>"●,　"</formula1>
    </dataValidation>
    <dataValidation type="list" allowBlank="1" showInputMessage="1" showErrorMessage="1" sqref="A5:G8" xr:uid="{7C1EACA6-E090-45E6-879C-5A9DFD14BCDF}">
      <formula1>$AV$3:$AZ$3</formula1>
    </dataValidation>
  </dataValidations>
  <pageMargins left="0.78740157480314965" right="0.39370078740157483" top="0.39370078740157483" bottom="0.35433070866141736" header="0.51181102362204722" footer="0.51181102362204722"/>
  <pageSetup paperSize="8"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Group Box 1">
              <controlPr defaultSize="0" autoFill="0" autoPict="0">
                <anchor moveWithCells="1">
                  <from>
                    <xdr:col>47</xdr:col>
                    <xdr:colOff>0</xdr:colOff>
                    <xdr:row>6</xdr:row>
                    <xdr:rowOff>220980</xdr:rowOff>
                  </from>
                  <to>
                    <xdr:col>56</xdr:col>
                    <xdr:colOff>0</xdr:colOff>
                    <xdr:row>9</xdr:row>
                    <xdr:rowOff>312420</xdr:rowOff>
                  </to>
                </anchor>
              </controlPr>
            </control>
          </mc:Choice>
        </mc:AlternateContent>
        <mc:AlternateContent xmlns:mc="http://schemas.openxmlformats.org/markup-compatibility/2006">
          <mc:Choice Requires="x14">
            <control shapeId="704514" r:id="rId5" name="Option Button 2">
              <controlPr defaultSize="0" autoFill="0" autoLine="0" autoPict="0">
                <anchor moveWithCells="1">
                  <from>
                    <xdr:col>47</xdr:col>
                    <xdr:colOff>7620</xdr:colOff>
                    <xdr:row>7</xdr:row>
                    <xdr:rowOff>160020</xdr:rowOff>
                  </from>
                  <to>
                    <xdr:col>51</xdr:col>
                    <xdr:colOff>38100</xdr:colOff>
                    <xdr:row>8</xdr:row>
                    <xdr:rowOff>152400</xdr:rowOff>
                  </to>
                </anchor>
              </controlPr>
            </control>
          </mc:Choice>
        </mc:AlternateContent>
        <mc:AlternateContent xmlns:mc="http://schemas.openxmlformats.org/markup-compatibility/2006">
          <mc:Choice Requires="x14">
            <control shapeId="704515" r:id="rId6" name="Option Button 3">
              <controlPr defaultSize="0" autoFill="0" autoLine="0" autoPict="0">
                <anchor moveWithCells="1">
                  <from>
                    <xdr:col>47</xdr:col>
                    <xdr:colOff>7620</xdr:colOff>
                    <xdr:row>9</xdr:row>
                    <xdr:rowOff>30480</xdr:rowOff>
                  </from>
                  <to>
                    <xdr:col>49</xdr:col>
                    <xdr:colOff>152400</xdr:colOff>
                    <xdr:row>9</xdr:row>
                    <xdr:rowOff>236220</xdr:rowOff>
                  </to>
                </anchor>
              </controlPr>
            </control>
          </mc:Choice>
        </mc:AlternateContent>
        <mc:AlternateContent xmlns:mc="http://schemas.openxmlformats.org/markup-compatibility/2006">
          <mc:Choice Requires="x14">
            <control shapeId="704516" r:id="rId7" name="Option Button 4">
              <controlPr defaultSize="0" autoFill="0" autoLine="0" autoPict="0">
                <anchor moveWithCells="1">
                  <from>
                    <xdr:col>51</xdr:col>
                    <xdr:colOff>7620</xdr:colOff>
                    <xdr:row>9</xdr:row>
                    <xdr:rowOff>30480</xdr:rowOff>
                  </from>
                  <to>
                    <xdr:col>54</xdr:col>
                    <xdr:colOff>121920</xdr:colOff>
                    <xdr:row>9</xdr:row>
                    <xdr:rowOff>236220</xdr:rowOff>
                  </to>
                </anchor>
              </controlPr>
            </control>
          </mc:Choice>
        </mc:AlternateContent>
        <mc:AlternateContent xmlns:mc="http://schemas.openxmlformats.org/markup-compatibility/2006">
          <mc:Choice Requires="x14">
            <control shapeId="704517" r:id="rId8" name="Group Box 5">
              <controlPr defaultSize="0" autoFill="0" autoPict="0">
                <anchor moveWithCells="1">
                  <from>
                    <xdr:col>56</xdr:col>
                    <xdr:colOff>0</xdr:colOff>
                    <xdr:row>3</xdr:row>
                    <xdr:rowOff>0</xdr:rowOff>
                  </from>
                  <to>
                    <xdr:col>69</xdr:col>
                    <xdr:colOff>0</xdr:colOff>
                    <xdr:row>9</xdr:row>
                    <xdr:rowOff>312420</xdr:rowOff>
                  </to>
                </anchor>
              </controlPr>
            </control>
          </mc:Choice>
        </mc:AlternateContent>
        <mc:AlternateContent xmlns:mc="http://schemas.openxmlformats.org/markup-compatibility/2006">
          <mc:Choice Requires="x14">
            <control shapeId="704518" r:id="rId9" name="Option Button 6">
              <controlPr defaultSize="0" autoFill="0" autoLine="0" autoPict="0">
                <anchor moveWithCells="1">
                  <from>
                    <xdr:col>64</xdr:col>
                    <xdr:colOff>22860</xdr:colOff>
                    <xdr:row>3</xdr:row>
                    <xdr:rowOff>0</xdr:rowOff>
                  </from>
                  <to>
                    <xdr:col>68</xdr:col>
                    <xdr:colOff>38100</xdr:colOff>
                    <xdr:row>4</xdr:row>
                    <xdr:rowOff>0</xdr:rowOff>
                  </to>
                </anchor>
              </controlPr>
            </control>
          </mc:Choice>
        </mc:AlternateContent>
        <mc:AlternateContent xmlns:mc="http://schemas.openxmlformats.org/markup-compatibility/2006">
          <mc:Choice Requires="x14">
            <control shapeId="704519" r:id="rId10" name="Option Button 8">
              <controlPr defaultSize="0" autoFill="0" autoLine="0" autoPict="0">
                <anchor moveWithCells="1">
                  <from>
                    <xdr:col>56</xdr:col>
                    <xdr:colOff>30480</xdr:colOff>
                    <xdr:row>3</xdr:row>
                    <xdr:rowOff>175260</xdr:rowOff>
                  </from>
                  <to>
                    <xdr:col>60</xdr:col>
                    <xdr:colOff>38100</xdr:colOff>
                    <xdr:row>5</xdr:row>
                    <xdr:rowOff>0</xdr:rowOff>
                  </to>
                </anchor>
              </controlPr>
            </control>
          </mc:Choice>
        </mc:AlternateContent>
        <mc:AlternateContent xmlns:mc="http://schemas.openxmlformats.org/markup-compatibility/2006">
          <mc:Choice Requires="x14">
            <control shapeId="704520" r:id="rId11" name="Option Button 9">
              <controlPr defaultSize="0" autoFill="0" autoLine="0" autoPict="0">
                <anchor moveWithCells="1">
                  <from>
                    <xdr:col>64</xdr:col>
                    <xdr:colOff>7620</xdr:colOff>
                    <xdr:row>3</xdr:row>
                    <xdr:rowOff>175260</xdr:rowOff>
                  </from>
                  <to>
                    <xdr:col>67</xdr:col>
                    <xdr:colOff>0</xdr:colOff>
                    <xdr:row>5</xdr:row>
                    <xdr:rowOff>38100</xdr:rowOff>
                  </to>
                </anchor>
              </controlPr>
            </control>
          </mc:Choice>
        </mc:AlternateContent>
        <mc:AlternateContent xmlns:mc="http://schemas.openxmlformats.org/markup-compatibility/2006">
          <mc:Choice Requires="x14">
            <control shapeId="704521" r:id="rId12" name="Check Box 10">
              <controlPr defaultSize="0" autoFill="0" autoLine="0" autoPict="0">
                <anchor moveWithCells="1">
                  <from>
                    <xdr:col>47</xdr:col>
                    <xdr:colOff>7620</xdr:colOff>
                    <xdr:row>6</xdr:row>
                    <xdr:rowOff>30480</xdr:rowOff>
                  </from>
                  <to>
                    <xdr:col>50</xdr:col>
                    <xdr:colOff>121920</xdr:colOff>
                    <xdr:row>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F6CFC-8076-4ADE-8033-84D9AE94DA62}">
  <sheetPr>
    <pageSetUpPr fitToPage="1"/>
  </sheetPr>
  <dimension ref="A1:CV82"/>
  <sheetViews>
    <sheetView showGridLines="0" zoomScale="55" zoomScaleNormal="55" workbookViewId="0">
      <selection sqref="A1:BE2"/>
    </sheetView>
  </sheetViews>
  <sheetFormatPr defaultColWidth="9" defaultRowHeight="13.2" x14ac:dyDescent="0.2"/>
  <cols>
    <col min="1" max="100" width="2.5" style="84" customWidth="1"/>
    <col min="101" max="16384" width="9" style="84"/>
  </cols>
  <sheetData>
    <row r="1" spans="1:100" ht="18.75" customHeight="1" x14ac:dyDescent="0.4">
      <c r="A1" s="540" t="s">
        <v>1903</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37"/>
      <c r="CG1" s="37"/>
      <c r="CH1" s="37"/>
      <c r="CI1" s="37"/>
      <c r="CJ1" s="37"/>
      <c r="CK1" s="37"/>
      <c r="CL1" s="37"/>
      <c r="CM1" s="37"/>
      <c r="CN1" s="37"/>
      <c r="CO1" s="37"/>
      <c r="CP1" s="37"/>
      <c r="CQ1" s="37"/>
      <c r="CR1" s="37"/>
      <c r="CS1" s="37"/>
      <c r="CT1" s="37"/>
      <c r="CU1" s="37"/>
      <c r="CV1" s="37"/>
    </row>
    <row r="2" spans="1:100" ht="17.25" customHeight="1" x14ac:dyDescent="0.4">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37"/>
      <c r="CF2" s="37"/>
      <c r="CG2" s="37"/>
      <c r="CH2" s="37"/>
      <c r="CI2" s="37"/>
      <c r="CJ2" s="37"/>
      <c r="CK2" s="37"/>
      <c r="CL2" s="37"/>
      <c r="CM2" s="37"/>
      <c r="CN2" s="37"/>
      <c r="CO2" s="37"/>
      <c r="CP2" s="37"/>
      <c r="CQ2" s="37"/>
      <c r="CR2" s="37"/>
      <c r="CS2" s="37"/>
      <c r="CT2" s="37"/>
      <c r="CU2" s="37"/>
      <c r="CV2" s="37"/>
    </row>
    <row r="3" spans="1:100" ht="14.25" customHeight="1" thickBot="1" x14ac:dyDescent="0.25">
      <c r="A3" s="38"/>
      <c r="B3" s="38"/>
      <c r="C3" s="38"/>
      <c r="D3" s="38"/>
      <c r="E3" s="38"/>
      <c r="F3" s="38"/>
      <c r="G3" s="38"/>
      <c r="H3" s="98"/>
      <c r="I3" s="541" t="s">
        <v>14</v>
      </c>
      <c r="J3" s="541"/>
      <c r="K3" s="541"/>
      <c r="L3" s="541"/>
      <c r="M3" s="541"/>
      <c r="N3" s="541"/>
      <c r="O3" s="541"/>
      <c r="P3" s="541"/>
      <c r="Q3" s="541"/>
      <c r="R3" s="38"/>
      <c r="S3" s="3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56">
        <f>IF(CEILING(CJ4-1,7)-1&lt;CJ4,"",CEILING(CJ4-1,7)-1)+1</f>
        <v>43834</v>
      </c>
      <c r="AW3" s="56">
        <f>IF(AV3="",CEILING(CJ4-1,7)+6,AV3+7+7)-1</f>
        <v>43847</v>
      </c>
      <c r="AX3" s="56">
        <f>AW3+7</f>
        <v>43854</v>
      </c>
      <c r="AY3" s="56">
        <f>AX3+7</f>
        <v>43861</v>
      </c>
      <c r="AZ3" s="56"/>
      <c r="BA3" s="50" t="b">
        <f>IF(ヘッダ入力!BA3="","",ヘッダ入力!BA3)</f>
        <v>0</v>
      </c>
      <c r="BB3" s="50">
        <f>IF(ヘッダ入力!BB3="","",ヘッダ入力!BB3)</f>
        <v>0</v>
      </c>
      <c r="BC3" s="50">
        <f>IF(ヘッダ入力!BC3="","",ヘッダ入力!BC3)</f>
        <v>0</v>
      </c>
      <c r="BD3" s="98"/>
      <c r="BE3" s="542" t="s">
        <v>15</v>
      </c>
      <c r="BF3" s="542"/>
      <c r="BG3" s="542"/>
      <c r="BH3" s="542"/>
      <c r="BI3" s="542"/>
      <c r="BJ3" s="542"/>
      <c r="BK3" s="542"/>
      <c r="BL3" s="542"/>
      <c r="BM3" s="542"/>
      <c r="BN3" s="542"/>
      <c r="BO3" s="542"/>
      <c r="BP3" s="542"/>
      <c r="BQ3" s="542"/>
      <c r="BR3" s="98"/>
      <c r="BS3" s="98"/>
      <c r="BT3" s="98"/>
      <c r="BU3" s="98"/>
      <c r="BV3" s="98"/>
      <c r="BW3" s="98"/>
      <c r="BX3" s="98"/>
      <c r="BY3" s="98"/>
      <c r="BZ3" s="98"/>
      <c r="CA3" s="98"/>
      <c r="CB3" s="98"/>
      <c r="CC3" s="98"/>
      <c r="CD3" s="98"/>
      <c r="CE3" s="98"/>
      <c r="CF3" s="40"/>
      <c r="CG3" s="40"/>
      <c r="CH3" s="40"/>
      <c r="CI3" s="40"/>
      <c r="CJ3" s="40"/>
      <c r="CK3" s="40"/>
      <c r="CL3" s="40"/>
      <c r="CM3" s="40"/>
      <c r="CN3" s="40"/>
      <c r="CO3" s="40"/>
      <c r="CP3" s="40"/>
      <c r="CQ3" s="40"/>
      <c r="CR3" s="40"/>
      <c r="CS3" s="40"/>
      <c r="CT3" s="40"/>
      <c r="CU3" s="40"/>
      <c r="CV3" s="40"/>
    </row>
    <row r="4" spans="1:100" ht="14.25" customHeight="1" thickTop="1" x14ac:dyDescent="0.2">
      <c r="A4" s="543" t="s">
        <v>17</v>
      </c>
      <c r="B4" s="544"/>
      <c r="C4" s="544"/>
      <c r="D4" s="544"/>
      <c r="E4" s="544"/>
      <c r="F4" s="544"/>
      <c r="G4" s="545"/>
      <c r="H4" s="98"/>
      <c r="I4" s="543" t="s">
        <v>18</v>
      </c>
      <c r="J4" s="544"/>
      <c r="K4" s="544"/>
      <c r="L4" s="544"/>
      <c r="M4" s="544"/>
      <c r="N4" s="544"/>
      <c r="O4" s="544"/>
      <c r="P4" s="544"/>
      <c r="Q4" s="544"/>
      <c r="R4" s="544"/>
      <c r="S4" s="544"/>
      <c r="T4" s="544"/>
      <c r="U4" s="544"/>
      <c r="V4" s="544"/>
      <c r="W4" s="544"/>
      <c r="X4" s="544"/>
      <c r="Y4" s="544"/>
      <c r="Z4" s="544"/>
      <c r="AA4" s="544"/>
      <c r="AB4" s="544"/>
      <c r="AC4" s="544"/>
      <c r="AD4" s="544"/>
      <c r="AE4" s="546"/>
      <c r="AF4" s="547" t="s">
        <v>19</v>
      </c>
      <c r="AG4" s="544"/>
      <c r="AH4" s="544"/>
      <c r="AI4" s="544"/>
      <c r="AJ4" s="544"/>
      <c r="AK4" s="544"/>
      <c r="AL4" s="544"/>
      <c r="AM4" s="544"/>
      <c r="AN4" s="546"/>
      <c r="AO4" s="547" t="s">
        <v>157</v>
      </c>
      <c r="AP4" s="544"/>
      <c r="AQ4" s="544"/>
      <c r="AR4" s="544"/>
      <c r="AS4" s="544"/>
      <c r="AT4" s="544"/>
      <c r="AU4" s="546"/>
      <c r="AV4" s="547" t="s">
        <v>21</v>
      </c>
      <c r="AW4" s="544"/>
      <c r="AX4" s="544"/>
      <c r="AY4" s="544"/>
      <c r="AZ4" s="544"/>
      <c r="BA4" s="544"/>
      <c r="BB4" s="544"/>
      <c r="BC4" s="544"/>
      <c r="BD4" s="545"/>
      <c r="BE4" s="548" t="s">
        <v>22</v>
      </c>
      <c r="BF4" s="549"/>
      <c r="BG4" s="549"/>
      <c r="BH4" s="549"/>
      <c r="BI4" s="549"/>
      <c r="BJ4" s="549"/>
      <c r="BK4" s="549"/>
      <c r="BL4" s="549"/>
      <c r="BM4" s="99" t="s">
        <v>23</v>
      </c>
      <c r="BN4" s="505" t="s">
        <v>24</v>
      </c>
      <c r="BO4" s="505"/>
      <c r="BP4" s="505"/>
      <c r="BQ4" s="506"/>
      <c r="BR4" s="507" t="s">
        <v>27</v>
      </c>
      <c r="BS4" s="508"/>
      <c r="BT4" s="508"/>
      <c r="BU4" s="508"/>
      <c r="BV4" s="511" t="s">
        <v>158</v>
      </c>
      <c r="BW4" s="511"/>
      <c r="BX4" s="511"/>
      <c r="BY4" s="511"/>
      <c r="BZ4" s="511"/>
      <c r="CA4" s="511"/>
      <c r="CB4" s="511"/>
      <c r="CC4" s="511"/>
      <c r="CD4" s="511"/>
      <c r="CE4" s="511"/>
      <c r="CF4" s="511"/>
      <c r="CG4" s="513" t="s">
        <v>28</v>
      </c>
      <c r="CH4" s="513"/>
      <c r="CI4" s="514"/>
      <c r="CJ4" s="517">
        <f>チラシ申込書CSV出力!A1</f>
        <v>43831</v>
      </c>
      <c r="CK4" s="518"/>
      <c r="CL4" s="518"/>
      <c r="CM4" s="518"/>
      <c r="CN4" s="518"/>
      <c r="CO4" s="518"/>
      <c r="CP4" s="518"/>
      <c r="CQ4" s="518"/>
      <c r="CR4" s="518"/>
      <c r="CS4" s="518"/>
      <c r="CT4" s="518"/>
      <c r="CU4" s="518"/>
      <c r="CV4" s="518"/>
    </row>
    <row r="5" spans="1:100" ht="17.25" customHeight="1" x14ac:dyDescent="0.2">
      <c r="A5" s="519" t="str">
        <f>IF(ヘッダ入力!A5="","",ヘッダ入力!A5)</f>
        <v/>
      </c>
      <c r="B5" s="520"/>
      <c r="C5" s="520"/>
      <c r="D5" s="520"/>
      <c r="E5" s="520"/>
      <c r="F5" s="520"/>
      <c r="G5" s="521"/>
      <c r="H5" s="98"/>
      <c r="I5" s="435" t="str">
        <f>IF(ヘッダ入力!I5="","",ヘッダ入力!I5)</f>
        <v/>
      </c>
      <c r="J5" s="436"/>
      <c r="K5" s="436"/>
      <c r="L5" s="436"/>
      <c r="M5" s="436"/>
      <c r="N5" s="436"/>
      <c r="O5" s="436"/>
      <c r="P5" s="436"/>
      <c r="Q5" s="436"/>
      <c r="R5" s="436"/>
      <c r="S5" s="436"/>
      <c r="T5" s="436"/>
      <c r="U5" s="436"/>
      <c r="V5" s="436"/>
      <c r="W5" s="436"/>
      <c r="X5" s="436"/>
      <c r="Y5" s="436"/>
      <c r="Z5" s="436"/>
      <c r="AA5" s="436"/>
      <c r="AB5" s="436"/>
      <c r="AC5" s="436"/>
      <c r="AD5" s="436"/>
      <c r="AE5" s="437"/>
      <c r="AF5" s="528" t="str">
        <f>IF(ヘッダ入力!AF5="","",ヘッダ入力!AF5)</f>
        <v/>
      </c>
      <c r="AG5" s="529"/>
      <c r="AH5" s="529"/>
      <c r="AI5" s="529"/>
      <c r="AJ5" s="529"/>
      <c r="AK5" s="529"/>
      <c r="AL5" s="529"/>
      <c r="AM5" s="529"/>
      <c r="AN5" s="530"/>
      <c r="AO5" s="534" t="str">
        <f>IF(ヘッダ入力!AO5="","",ヘッダ入力!AO5)</f>
        <v/>
      </c>
      <c r="AP5" s="535"/>
      <c r="AQ5" s="535"/>
      <c r="AR5" s="535"/>
      <c r="AS5" s="535"/>
      <c r="AT5" s="535"/>
      <c r="AU5" s="536"/>
      <c r="AV5" s="499" t="s">
        <v>29</v>
      </c>
      <c r="AW5" s="500"/>
      <c r="AX5" s="495" t="str">
        <f>IF(ヘッダ入力!AX5="","",ヘッダ入力!AX5)</f>
        <v/>
      </c>
      <c r="AY5" s="496"/>
      <c r="AZ5" s="496"/>
      <c r="BA5" s="496"/>
      <c r="BB5" s="496"/>
      <c r="BC5" s="496"/>
      <c r="BD5" s="98" t="s">
        <v>30</v>
      </c>
      <c r="BE5" s="41"/>
      <c r="BF5" s="497" t="s">
        <v>31</v>
      </c>
      <c r="BG5" s="497"/>
      <c r="BH5" s="497"/>
      <c r="BI5" s="497"/>
      <c r="BJ5" s="497"/>
      <c r="BK5" s="497"/>
      <c r="BL5" s="97"/>
      <c r="BM5" s="97"/>
      <c r="BN5" s="497" t="s">
        <v>159</v>
      </c>
      <c r="BO5" s="497"/>
      <c r="BP5" s="497"/>
      <c r="BQ5" s="498"/>
      <c r="BR5" s="509"/>
      <c r="BS5" s="510"/>
      <c r="BT5" s="510"/>
      <c r="BU5" s="510"/>
      <c r="BV5" s="512"/>
      <c r="BW5" s="512"/>
      <c r="BX5" s="512"/>
      <c r="BY5" s="512"/>
      <c r="BZ5" s="512"/>
      <c r="CA5" s="512"/>
      <c r="CB5" s="512"/>
      <c r="CC5" s="512"/>
      <c r="CD5" s="512"/>
      <c r="CE5" s="512"/>
      <c r="CF5" s="512"/>
      <c r="CG5" s="515"/>
      <c r="CH5" s="515"/>
      <c r="CI5" s="516"/>
      <c r="CJ5" s="517"/>
      <c r="CK5" s="518"/>
      <c r="CL5" s="518"/>
      <c r="CM5" s="518"/>
      <c r="CN5" s="518"/>
      <c r="CO5" s="518"/>
      <c r="CP5" s="518"/>
      <c r="CQ5" s="518"/>
      <c r="CR5" s="518"/>
      <c r="CS5" s="518"/>
      <c r="CT5" s="518"/>
      <c r="CU5" s="518"/>
      <c r="CV5" s="518"/>
    </row>
    <row r="6" spans="1:100" ht="17.25" customHeight="1" x14ac:dyDescent="0.2">
      <c r="A6" s="519"/>
      <c r="B6" s="520"/>
      <c r="C6" s="520"/>
      <c r="D6" s="520"/>
      <c r="E6" s="520"/>
      <c r="F6" s="520"/>
      <c r="G6" s="521"/>
      <c r="H6" s="98"/>
      <c r="I6" s="525"/>
      <c r="J6" s="526"/>
      <c r="K6" s="526"/>
      <c r="L6" s="526"/>
      <c r="M6" s="526"/>
      <c r="N6" s="526"/>
      <c r="O6" s="526"/>
      <c r="P6" s="526"/>
      <c r="Q6" s="526"/>
      <c r="R6" s="526"/>
      <c r="S6" s="526"/>
      <c r="T6" s="526"/>
      <c r="U6" s="526"/>
      <c r="V6" s="526"/>
      <c r="W6" s="526"/>
      <c r="X6" s="526"/>
      <c r="Y6" s="526"/>
      <c r="Z6" s="526"/>
      <c r="AA6" s="526"/>
      <c r="AB6" s="526"/>
      <c r="AC6" s="526"/>
      <c r="AD6" s="526"/>
      <c r="AE6" s="527"/>
      <c r="AF6" s="531"/>
      <c r="AG6" s="532"/>
      <c r="AH6" s="532"/>
      <c r="AI6" s="532"/>
      <c r="AJ6" s="532"/>
      <c r="AK6" s="532"/>
      <c r="AL6" s="532"/>
      <c r="AM6" s="532"/>
      <c r="AN6" s="533"/>
      <c r="AO6" s="537"/>
      <c r="AP6" s="538"/>
      <c r="AQ6" s="538"/>
      <c r="AR6" s="538"/>
      <c r="AS6" s="538"/>
      <c r="AT6" s="538"/>
      <c r="AU6" s="539"/>
      <c r="AV6" s="499" t="s">
        <v>29</v>
      </c>
      <c r="AW6" s="500"/>
      <c r="AX6" s="501" t="str">
        <f>IF(ヘッダ入力!AX6="","",ヘッダ入力!AX6)</f>
        <v/>
      </c>
      <c r="AY6" s="502"/>
      <c r="AZ6" s="502"/>
      <c r="BA6" s="502"/>
      <c r="BB6" s="502"/>
      <c r="BC6" s="502"/>
      <c r="BD6" s="98" t="s">
        <v>30</v>
      </c>
      <c r="BE6" s="42"/>
      <c r="BF6" s="503"/>
      <c r="BG6" s="503"/>
      <c r="BH6" s="503"/>
      <c r="BI6" s="503"/>
      <c r="BJ6" s="504"/>
      <c r="BK6" s="504"/>
      <c r="BL6" s="504"/>
      <c r="BM6" s="504"/>
      <c r="BN6" s="504"/>
      <c r="BO6" s="504"/>
      <c r="BP6" s="504"/>
      <c r="BQ6" s="43"/>
      <c r="BR6" s="483" t="s">
        <v>35</v>
      </c>
      <c r="BS6" s="484"/>
      <c r="BT6" s="484"/>
      <c r="BU6" s="484"/>
      <c r="BV6" s="484"/>
      <c r="BW6" s="484"/>
      <c r="BX6" s="484"/>
      <c r="BY6" s="484"/>
      <c r="BZ6" s="484"/>
      <c r="CA6" s="484"/>
      <c r="CB6" s="484"/>
      <c r="CC6" s="484"/>
      <c r="CD6" s="484"/>
      <c r="CE6" s="484"/>
      <c r="CF6" s="484"/>
      <c r="CG6" s="484"/>
      <c r="CH6" s="484"/>
      <c r="CI6" s="485"/>
      <c r="CJ6" s="517"/>
      <c r="CK6" s="518"/>
      <c r="CL6" s="518"/>
      <c r="CM6" s="518"/>
      <c r="CN6" s="518"/>
      <c r="CO6" s="518"/>
      <c r="CP6" s="518"/>
      <c r="CQ6" s="518"/>
      <c r="CR6" s="518"/>
      <c r="CS6" s="518"/>
      <c r="CT6" s="518"/>
      <c r="CU6" s="518"/>
      <c r="CV6" s="518"/>
    </row>
    <row r="7" spans="1:100" ht="18" customHeight="1" x14ac:dyDescent="0.2">
      <c r="A7" s="519"/>
      <c r="B7" s="520"/>
      <c r="C7" s="520"/>
      <c r="D7" s="520"/>
      <c r="E7" s="520"/>
      <c r="F7" s="520"/>
      <c r="G7" s="521"/>
      <c r="H7" s="98"/>
      <c r="I7" s="486" t="s">
        <v>36</v>
      </c>
      <c r="J7" s="487"/>
      <c r="K7" s="488" t="str">
        <f>IF(ヘッダ入力!K7="","",ヘッダ入力!K7)</f>
        <v/>
      </c>
      <c r="L7" s="489"/>
      <c r="M7" s="489"/>
      <c r="N7" s="96" t="s">
        <v>37</v>
      </c>
      <c r="O7" s="488" t="str">
        <f>IF(ヘッダ入力!O7="","",ヘッダ入力!O7)</f>
        <v/>
      </c>
      <c r="P7" s="489"/>
      <c r="Q7" s="489"/>
      <c r="R7" s="96" t="s">
        <v>37</v>
      </c>
      <c r="S7" s="488" t="str">
        <f>IF(ヘッダ入力!S7="","",ヘッダ入力!S7)</f>
        <v/>
      </c>
      <c r="T7" s="489"/>
      <c r="U7" s="489"/>
      <c r="V7" s="489"/>
      <c r="W7" s="490" t="s">
        <v>38</v>
      </c>
      <c r="X7" s="490"/>
      <c r="Y7" s="490"/>
      <c r="Z7" s="491" t="str">
        <f>IF(ヘッダ入力!Z7="","",ヘッダ入力!Z7)</f>
        <v/>
      </c>
      <c r="AA7" s="491"/>
      <c r="AB7" s="491"/>
      <c r="AC7" s="491"/>
      <c r="AD7" s="492" t="s">
        <v>39</v>
      </c>
      <c r="AE7" s="493"/>
      <c r="AF7" s="468" t="s">
        <v>40</v>
      </c>
      <c r="AG7" s="469"/>
      <c r="AH7" s="469"/>
      <c r="AI7" s="469"/>
      <c r="AJ7" s="469"/>
      <c r="AK7" s="469"/>
      <c r="AL7" s="469"/>
      <c r="AM7" s="469"/>
      <c r="AN7" s="469"/>
      <c r="AO7" s="469"/>
      <c r="AP7" s="469"/>
      <c r="AQ7" s="469"/>
      <c r="AR7" s="469"/>
      <c r="AS7" s="469"/>
      <c r="AT7" s="469"/>
      <c r="AU7" s="95"/>
      <c r="AV7" s="44"/>
      <c r="AW7" s="494" t="s">
        <v>42</v>
      </c>
      <c r="AX7" s="494"/>
      <c r="AY7" s="494"/>
      <c r="AZ7" s="494"/>
      <c r="BA7" s="494"/>
      <c r="BB7" s="45"/>
      <c r="BC7" s="45"/>
      <c r="BD7" s="46"/>
      <c r="BE7" s="449" t="s">
        <v>43</v>
      </c>
      <c r="BF7" s="450"/>
      <c r="BG7" s="450"/>
      <c r="BH7" s="450"/>
      <c r="BI7" s="451"/>
      <c r="BJ7" s="452" t="s">
        <v>44</v>
      </c>
      <c r="BK7" s="450"/>
      <c r="BL7" s="450"/>
      <c r="BM7" s="450"/>
      <c r="BN7" s="450"/>
      <c r="BO7" s="450"/>
      <c r="BP7" s="450"/>
      <c r="BQ7" s="453"/>
      <c r="BR7" s="454" t="s">
        <v>158</v>
      </c>
      <c r="BS7" s="455"/>
      <c r="BT7" s="455"/>
      <c r="BU7" s="455"/>
      <c r="BV7" s="455"/>
      <c r="BW7" s="455"/>
      <c r="BX7" s="455"/>
      <c r="BY7" s="455"/>
      <c r="BZ7" s="455"/>
      <c r="CA7" s="455"/>
      <c r="CB7" s="455"/>
      <c r="CC7" s="455"/>
      <c r="CD7" s="455"/>
      <c r="CE7" s="455"/>
      <c r="CF7" s="455"/>
      <c r="CG7" s="455"/>
      <c r="CH7" s="455"/>
      <c r="CI7" s="456"/>
      <c r="CJ7" s="460">
        <f>チラシ申込書CSV出力!A2</f>
        <v>43818</v>
      </c>
      <c r="CK7" s="461"/>
      <c r="CL7" s="461"/>
      <c r="CM7" s="461"/>
      <c r="CN7" s="461"/>
      <c r="CO7" s="461"/>
      <c r="CP7" s="461"/>
      <c r="CQ7" s="461"/>
      <c r="CR7" s="461"/>
      <c r="CS7" s="461"/>
      <c r="CT7" s="461"/>
      <c r="CU7" s="461"/>
      <c r="CV7" s="461"/>
    </row>
    <row r="8" spans="1:100" ht="14.25" customHeight="1" thickBot="1" x14ac:dyDescent="0.25">
      <c r="A8" s="522"/>
      <c r="B8" s="523"/>
      <c r="C8" s="523"/>
      <c r="D8" s="523"/>
      <c r="E8" s="523"/>
      <c r="F8" s="523"/>
      <c r="G8" s="524"/>
      <c r="H8" s="98"/>
      <c r="I8" s="462" t="s">
        <v>45</v>
      </c>
      <c r="J8" s="444"/>
      <c r="K8" s="444"/>
      <c r="L8" s="444"/>
      <c r="M8" s="444"/>
      <c r="N8" s="444"/>
      <c r="O8" s="444"/>
      <c r="P8" s="444"/>
      <c r="Q8" s="444"/>
      <c r="R8" s="444"/>
      <c r="S8" s="444"/>
      <c r="T8" s="444"/>
      <c r="U8" s="444"/>
      <c r="V8" s="444"/>
      <c r="W8" s="444"/>
      <c r="X8" s="444"/>
      <c r="Y8" s="444"/>
      <c r="Z8" s="444"/>
      <c r="AA8" s="444"/>
      <c r="AB8" s="444"/>
      <c r="AC8" s="444"/>
      <c r="AD8" s="444"/>
      <c r="AE8" s="463"/>
      <c r="AF8" s="464" t="str">
        <f>IF(A12+AO12=0,"",A12+AO12)</f>
        <v/>
      </c>
      <c r="AG8" s="465"/>
      <c r="AH8" s="465"/>
      <c r="AI8" s="465"/>
      <c r="AJ8" s="465"/>
      <c r="AK8" s="465"/>
      <c r="AL8" s="465"/>
      <c r="AM8" s="465"/>
      <c r="AN8" s="465"/>
      <c r="AO8" s="465"/>
      <c r="AP8" s="444"/>
      <c r="AQ8" s="444"/>
      <c r="AR8" s="444"/>
      <c r="AS8" s="444"/>
      <c r="AT8" s="444"/>
      <c r="AU8" s="463"/>
      <c r="AV8" s="468" t="s">
        <v>46</v>
      </c>
      <c r="AW8" s="469"/>
      <c r="AX8" s="469"/>
      <c r="AY8" s="469"/>
      <c r="AZ8" s="469"/>
      <c r="BA8" s="469"/>
      <c r="BB8" s="469"/>
      <c r="BC8" s="469"/>
      <c r="BD8" s="470"/>
      <c r="BE8" s="471" t="str">
        <f>IF(ヘッダ入力!BE8="","",ヘッダ入力!BE8)</f>
        <v/>
      </c>
      <c r="BF8" s="472"/>
      <c r="BG8" s="472"/>
      <c r="BH8" s="472"/>
      <c r="BI8" s="473"/>
      <c r="BJ8" s="477" t="str">
        <f>IF(ヘッダ入力!BJ8="","",ヘッダ入力!BJ8)</f>
        <v/>
      </c>
      <c r="BK8" s="478"/>
      <c r="BL8" s="478"/>
      <c r="BM8" s="478"/>
      <c r="BN8" s="478"/>
      <c r="BO8" s="478"/>
      <c r="BP8" s="478"/>
      <c r="BQ8" s="479"/>
      <c r="BR8" s="454"/>
      <c r="BS8" s="455"/>
      <c r="BT8" s="455"/>
      <c r="BU8" s="455"/>
      <c r="BV8" s="455"/>
      <c r="BW8" s="455"/>
      <c r="BX8" s="455"/>
      <c r="BY8" s="455"/>
      <c r="BZ8" s="455"/>
      <c r="CA8" s="455"/>
      <c r="CB8" s="455"/>
      <c r="CC8" s="455"/>
      <c r="CD8" s="455"/>
      <c r="CE8" s="455"/>
      <c r="CF8" s="455"/>
      <c r="CG8" s="455"/>
      <c r="CH8" s="455"/>
      <c r="CI8" s="456"/>
      <c r="CJ8" s="98"/>
      <c r="CK8" s="98"/>
      <c r="CL8" s="98"/>
      <c r="CM8" s="98"/>
      <c r="CN8" s="98"/>
      <c r="CO8" s="98"/>
      <c r="CP8" s="98"/>
      <c r="CQ8" s="98"/>
      <c r="CR8" s="98"/>
      <c r="CS8" s="98"/>
      <c r="CT8" s="98"/>
      <c r="CU8" s="98"/>
      <c r="CV8" s="98"/>
    </row>
    <row r="9" spans="1:100" ht="13.8" thickTop="1" x14ac:dyDescent="0.2">
      <c r="A9" s="98"/>
      <c r="B9" s="98"/>
      <c r="C9" s="98"/>
      <c r="D9" s="98"/>
      <c r="E9" s="98"/>
      <c r="F9" s="98"/>
      <c r="G9" s="98"/>
      <c r="H9" s="98"/>
      <c r="I9" s="435" t="str">
        <f>IF(ヘッダ入力!I9="","",ヘッダ入力!I9)</f>
        <v/>
      </c>
      <c r="J9" s="436"/>
      <c r="K9" s="436"/>
      <c r="L9" s="436"/>
      <c r="M9" s="436"/>
      <c r="N9" s="436"/>
      <c r="O9" s="436"/>
      <c r="P9" s="436"/>
      <c r="Q9" s="436"/>
      <c r="R9" s="436"/>
      <c r="S9" s="436"/>
      <c r="T9" s="436"/>
      <c r="U9" s="436"/>
      <c r="V9" s="436"/>
      <c r="W9" s="436"/>
      <c r="X9" s="436"/>
      <c r="Y9" s="436"/>
      <c r="Z9" s="436"/>
      <c r="AA9" s="436"/>
      <c r="AB9" s="436"/>
      <c r="AC9" s="436"/>
      <c r="AD9" s="436"/>
      <c r="AE9" s="437"/>
      <c r="AF9" s="464"/>
      <c r="AG9" s="465"/>
      <c r="AH9" s="465"/>
      <c r="AI9" s="465"/>
      <c r="AJ9" s="465"/>
      <c r="AK9" s="465"/>
      <c r="AL9" s="465"/>
      <c r="AM9" s="465"/>
      <c r="AN9" s="465"/>
      <c r="AO9" s="465"/>
      <c r="AP9" s="441" t="s">
        <v>47</v>
      </c>
      <c r="AQ9" s="442"/>
      <c r="AR9" s="442"/>
      <c r="AS9" s="442"/>
      <c r="AT9" s="442"/>
      <c r="AU9" s="443"/>
      <c r="AV9" s="93"/>
      <c r="AW9" s="444" t="s">
        <v>48</v>
      </c>
      <c r="AX9" s="444"/>
      <c r="AY9" s="444"/>
      <c r="AZ9" s="444"/>
      <c r="BA9" s="444"/>
      <c r="BB9" s="93"/>
      <c r="BC9" s="98"/>
      <c r="BD9" s="98"/>
      <c r="BE9" s="471"/>
      <c r="BF9" s="472"/>
      <c r="BG9" s="472"/>
      <c r="BH9" s="472"/>
      <c r="BI9" s="473"/>
      <c r="BJ9" s="477"/>
      <c r="BK9" s="478"/>
      <c r="BL9" s="478"/>
      <c r="BM9" s="478"/>
      <c r="BN9" s="478"/>
      <c r="BO9" s="478"/>
      <c r="BP9" s="478"/>
      <c r="BQ9" s="479"/>
      <c r="BR9" s="454"/>
      <c r="BS9" s="455"/>
      <c r="BT9" s="455"/>
      <c r="BU9" s="455"/>
      <c r="BV9" s="455"/>
      <c r="BW9" s="455"/>
      <c r="BX9" s="455"/>
      <c r="BY9" s="455"/>
      <c r="BZ9" s="455"/>
      <c r="CA9" s="455"/>
      <c r="CB9" s="455"/>
      <c r="CC9" s="455"/>
      <c r="CD9" s="455"/>
      <c r="CE9" s="455"/>
      <c r="CF9" s="455"/>
      <c r="CG9" s="455"/>
      <c r="CH9" s="455"/>
      <c r="CI9" s="456"/>
      <c r="CJ9" s="98"/>
      <c r="CK9" s="98"/>
      <c r="CL9" s="98"/>
      <c r="CM9" s="98"/>
      <c r="CN9" s="98"/>
      <c r="CO9" s="98"/>
      <c r="CP9" s="98"/>
      <c r="CQ9" s="98"/>
      <c r="CR9" s="98"/>
      <c r="CS9" s="98"/>
      <c r="CT9" s="98"/>
      <c r="CU9" s="98"/>
      <c r="CV9" s="98"/>
    </row>
    <row r="10" spans="1:100" ht="25.5" customHeight="1" thickBot="1" x14ac:dyDescent="0.25">
      <c r="A10" s="98"/>
      <c r="B10" s="98"/>
      <c r="C10" s="98"/>
      <c r="D10" s="98"/>
      <c r="E10" s="98"/>
      <c r="F10" s="98"/>
      <c r="G10" s="98"/>
      <c r="H10" s="98"/>
      <c r="I10" s="438"/>
      <c r="J10" s="439"/>
      <c r="K10" s="439"/>
      <c r="L10" s="439"/>
      <c r="M10" s="439"/>
      <c r="N10" s="439"/>
      <c r="O10" s="439"/>
      <c r="P10" s="439"/>
      <c r="Q10" s="439"/>
      <c r="R10" s="439"/>
      <c r="S10" s="439"/>
      <c r="T10" s="439"/>
      <c r="U10" s="439"/>
      <c r="V10" s="439"/>
      <c r="W10" s="439"/>
      <c r="X10" s="439"/>
      <c r="Y10" s="439"/>
      <c r="Z10" s="439"/>
      <c r="AA10" s="439"/>
      <c r="AB10" s="439"/>
      <c r="AC10" s="439"/>
      <c r="AD10" s="439"/>
      <c r="AE10" s="440"/>
      <c r="AF10" s="466"/>
      <c r="AG10" s="467"/>
      <c r="AH10" s="467"/>
      <c r="AI10" s="467"/>
      <c r="AJ10" s="467"/>
      <c r="AK10" s="467"/>
      <c r="AL10" s="467"/>
      <c r="AM10" s="467"/>
      <c r="AN10" s="467"/>
      <c r="AO10" s="467"/>
      <c r="AP10" s="445">
        <f>ヘッダ入力!AP10</f>
        <v>0</v>
      </c>
      <c r="AQ10" s="446"/>
      <c r="AR10" s="446"/>
      <c r="AS10" s="446"/>
      <c r="AT10" s="446"/>
      <c r="AU10" s="447"/>
      <c r="AV10" s="47"/>
      <c r="AW10" s="39" t="s">
        <v>51</v>
      </c>
      <c r="AX10" s="39"/>
      <c r="AY10" s="39"/>
      <c r="AZ10" s="47"/>
      <c r="BA10" s="448" t="s">
        <v>52</v>
      </c>
      <c r="BB10" s="448"/>
      <c r="BC10" s="448"/>
      <c r="BD10" s="94"/>
      <c r="BE10" s="474"/>
      <c r="BF10" s="475"/>
      <c r="BG10" s="475"/>
      <c r="BH10" s="475"/>
      <c r="BI10" s="476"/>
      <c r="BJ10" s="480"/>
      <c r="BK10" s="481"/>
      <c r="BL10" s="481"/>
      <c r="BM10" s="481"/>
      <c r="BN10" s="481"/>
      <c r="BO10" s="481"/>
      <c r="BP10" s="481"/>
      <c r="BQ10" s="482"/>
      <c r="BR10" s="457"/>
      <c r="BS10" s="458"/>
      <c r="BT10" s="458"/>
      <c r="BU10" s="458"/>
      <c r="BV10" s="458"/>
      <c r="BW10" s="458"/>
      <c r="BX10" s="458"/>
      <c r="BY10" s="458"/>
      <c r="BZ10" s="458"/>
      <c r="CA10" s="458"/>
      <c r="CB10" s="458"/>
      <c r="CC10" s="458"/>
      <c r="CD10" s="458"/>
      <c r="CE10" s="458"/>
      <c r="CF10" s="458"/>
      <c r="CG10" s="458"/>
      <c r="CH10" s="458"/>
      <c r="CI10" s="459"/>
      <c r="CJ10" s="98"/>
      <c r="CK10" s="98"/>
      <c r="CL10" s="98"/>
      <c r="CM10" s="98"/>
      <c r="CN10" s="98"/>
      <c r="CO10" s="98"/>
      <c r="CP10" s="98"/>
      <c r="CQ10" s="98"/>
      <c r="CR10" s="98"/>
      <c r="CS10" s="98"/>
      <c r="CT10" s="98"/>
      <c r="CU10" s="98"/>
      <c r="CV10" s="98"/>
    </row>
    <row r="11" spans="1:100" ht="8.25" customHeight="1" thickTop="1" thickBot="1" x14ac:dyDescent="0.2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row>
    <row r="12" spans="1:100" ht="21.6" thickBot="1" x14ac:dyDescent="0.25">
      <c r="A12" s="432">
        <f>IF(O62="●",H62,SUMIF(R22,"●",O22)+SUMIF(R27,"●",O27)+SUMIF(R33,"●",O33)+SUMIF(R52,"●",O52)+SUMIF(R61,"●",O61)+SUMIF(AL23,"●",AI23)+SUMIF(AL28,"●",AI28)+SUMIF(AL32,"●",AI32)+SUMIF(AL39,"●",AI39)+SUMIF(AL45,"●",AI45)+SUMIF(AL52,"●",AI52)+SUMIF(AL58,"●",AI58)+SUMIF(AL62,"●",AI62)+SUMIF(AL69,"●",AI69)+SUM(R22,R27,R33,R52,R61,AL23,AL28,AL32,AL39,AL45,AL52,AL58,AL62,AL69))</f>
        <v>0</v>
      </c>
      <c r="B12" s="433"/>
      <c r="C12" s="433"/>
      <c r="D12" s="433"/>
      <c r="E12" s="433"/>
      <c r="F12" s="433"/>
      <c r="G12" s="433"/>
      <c r="H12" s="433"/>
      <c r="I12" s="433"/>
      <c r="J12" s="433"/>
      <c r="K12" s="434" t="s">
        <v>53</v>
      </c>
      <c r="L12" s="434"/>
      <c r="M12" s="609" t="s">
        <v>1904</v>
      </c>
      <c r="N12" s="609"/>
      <c r="O12" s="609"/>
      <c r="P12" s="609"/>
      <c r="Q12" s="609"/>
      <c r="R12" s="609"/>
      <c r="S12" s="609"/>
      <c r="T12" s="609"/>
      <c r="U12" s="609"/>
      <c r="V12" s="609"/>
      <c r="W12" s="609"/>
      <c r="X12" s="609"/>
      <c r="Y12" s="609"/>
      <c r="Z12" s="609"/>
      <c r="AA12" s="609"/>
      <c r="AB12" s="609"/>
      <c r="AC12" s="428">
        <f>IF(O62="●",90,IF(R22="●",COUNTA(O14:O21),COUNTA(R14:R21))+IF(R27="●",COUNTA(O23:O26),COUNTA(R23:R26))+IF(R33="●",COUNTA(O28:O32),COUNTA(R28:R32))+IF(R52="●",COUNTA(O34:O51),COUNTA(R34:R51))+IF(R61="●",COUNTA(O53:O60),COUNTA(R53:R60))+IF(AL23="●",COUNTA(AI14:AI22),COUNTA(AL14:AL22))+IF(AL28="●",COUNTA(AI24:AI27),COUNTA(AL24:AL27))+IF(AL32="●",COUNTA(AI29:AI31),COUNTA(AL29:AL31))+IF(AL39="●",COUNTA(AI33:AI38),COUNTA(AL33:AL38))+IF(AL45="●",COUNTA(AI40:AI44),COUNTA(AL40:AL44))+IF(AL52="●",COUNTA(AI46:AI51),COUNTA(AL46:AL51))+IF(AL58="●",COUNTA(AI53:AI57),COUNTA(AL53:AL57))+IF(AL62="●",COUNTA(AI59:AI61),COUNTA(AL59:AL61))+IF(AL69="●",COUNTA(AI63:AI68),COUNTA(AL63:AL68)))</f>
        <v>0</v>
      </c>
      <c r="AD12" s="428"/>
      <c r="AE12" s="428"/>
      <c r="AF12" s="428"/>
      <c r="AG12" s="428"/>
      <c r="AH12" s="428"/>
      <c r="AI12" s="428"/>
      <c r="AJ12" s="428"/>
      <c r="AK12" s="429" t="s">
        <v>54</v>
      </c>
      <c r="AL12" s="429"/>
      <c r="AM12" s="429"/>
      <c r="AN12" s="430"/>
      <c r="AO12" s="432">
        <f>IF(BW45="●",BP45,SUMIF(BF19,"●",BC19)+SUMIF(BF29,"●",BC29)+SUMIF(BF41,"●",BC41)+SUMIF(BZ20,"●",BW20)+SUMIF(BZ26,"●",BW26)+SUMIF(BZ37,"●",BW37)+SUMIF(BZ44,"●",BW44)+SUM(BF19,BF29,BF41,BZ20,BZ26,BZ37,BZ44))</f>
        <v>0</v>
      </c>
      <c r="AP12" s="433"/>
      <c r="AQ12" s="433"/>
      <c r="AR12" s="433"/>
      <c r="AS12" s="433"/>
      <c r="AT12" s="433"/>
      <c r="AU12" s="433"/>
      <c r="AV12" s="433"/>
      <c r="AW12" s="433"/>
      <c r="AX12" s="433"/>
      <c r="AY12" s="434" t="s">
        <v>53</v>
      </c>
      <c r="AZ12" s="434"/>
      <c r="BA12" s="431" t="s">
        <v>1905</v>
      </c>
      <c r="BB12" s="431"/>
      <c r="BC12" s="431"/>
      <c r="BD12" s="431"/>
      <c r="BE12" s="431"/>
      <c r="BF12" s="431"/>
      <c r="BG12" s="431"/>
      <c r="BH12" s="431"/>
      <c r="BI12" s="431"/>
      <c r="BJ12" s="431"/>
      <c r="BK12" s="431"/>
      <c r="BL12" s="431"/>
      <c r="BM12" s="431"/>
      <c r="BN12" s="431"/>
      <c r="BO12" s="431"/>
      <c r="BP12" s="431"/>
      <c r="BQ12" s="428">
        <f>IF(BW45="●",47,IF(BF19="●",COUNTA(BC14:BC18),COUNTA(BF14:BF18))+IF(BF29="●",COUNTA(BC20:BC28),COUNTA(BF20:BF28))+IF(BF41="●",COUNTA(BC30:BC40),COUNTA(BF30:BF40))+IF(BZ20="●",COUNTA(BW14:BW19),COUNTA(BZ14:BZ19))+IF(BZ26="●",COUNTA(BW21:BW25),COUNTA(BZ21:BZ25))+IF(BZ37="●",COUNTA(BW27:BW36),COUNTA(BZ27:BZ36))+IF(BZ44="●",COUNTA(BW43),COUNTA(BZ43)))</f>
        <v>0</v>
      </c>
      <c r="BR12" s="428"/>
      <c r="BS12" s="428"/>
      <c r="BT12" s="428"/>
      <c r="BU12" s="428"/>
      <c r="BV12" s="428"/>
      <c r="BW12" s="428"/>
      <c r="BX12" s="428"/>
      <c r="BY12" s="429" t="s">
        <v>54</v>
      </c>
      <c r="BZ12" s="429"/>
      <c r="CA12" s="429"/>
      <c r="CB12" s="430"/>
      <c r="CC12" s="98"/>
      <c r="CD12" s="98"/>
      <c r="CE12" s="98"/>
      <c r="CF12" s="98"/>
      <c r="CG12" s="98"/>
      <c r="CH12" s="98"/>
      <c r="CI12" s="98"/>
      <c r="CJ12" s="98"/>
      <c r="CK12" s="98"/>
      <c r="CL12" s="98"/>
      <c r="CM12" s="98"/>
      <c r="CN12" s="98"/>
      <c r="CO12" s="98"/>
      <c r="CP12" s="98"/>
      <c r="CQ12" s="98"/>
      <c r="CR12" s="98"/>
      <c r="CS12" s="98"/>
      <c r="CT12" s="98"/>
      <c r="CU12" s="98"/>
      <c r="CV12" s="98"/>
    </row>
    <row r="13" spans="1:100" ht="15" thickBot="1" x14ac:dyDescent="0.25">
      <c r="A13" s="421" t="s">
        <v>164</v>
      </c>
      <c r="B13" s="422"/>
      <c r="C13" s="423"/>
      <c r="D13" s="424" t="s">
        <v>55</v>
      </c>
      <c r="E13" s="422"/>
      <c r="F13" s="422"/>
      <c r="G13" s="422"/>
      <c r="H13" s="422"/>
      <c r="I13" s="422"/>
      <c r="J13" s="422"/>
      <c r="K13" s="422"/>
      <c r="L13" s="422"/>
      <c r="M13" s="422"/>
      <c r="N13" s="423"/>
      <c r="O13" s="424" t="s">
        <v>165</v>
      </c>
      <c r="P13" s="422"/>
      <c r="Q13" s="423"/>
      <c r="R13" s="800" t="s">
        <v>56</v>
      </c>
      <c r="S13" s="801"/>
      <c r="T13" s="802"/>
      <c r="U13" s="421" t="s">
        <v>164</v>
      </c>
      <c r="V13" s="422"/>
      <c r="W13" s="423"/>
      <c r="X13" s="424" t="s">
        <v>55</v>
      </c>
      <c r="Y13" s="422"/>
      <c r="Z13" s="422"/>
      <c r="AA13" s="422"/>
      <c r="AB13" s="422"/>
      <c r="AC13" s="422"/>
      <c r="AD13" s="422"/>
      <c r="AE13" s="422"/>
      <c r="AF13" s="422"/>
      <c r="AG13" s="422"/>
      <c r="AH13" s="423"/>
      <c r="AI13" s="424" t="s">
        <v>165</v>
      </c>
      <c r="AJ13" s="422"/>
      <c r="AK13" s="423"/>
      <c r="AL13" s="800" t="s">
        <v>56</v>
      </c>
      <c r="AM13" s="801"/>
      <c r="AN13" s="802"/>
      <c r="AO13" s="421" t="s">
        <v>164</v>
      </c>
      <c r="AP13" s="422"/>
      <c r="AQ13" s="423"/>
      <c r="AR13" s="424" t="s">
        <v>55</v>
      </c>
      <c r="AS13" s="422"/>
      <c r="AT13" s="422"/>
      <c r="AU13" s="422"/>
      <c r="AV13" s="422"/>
      <c r="AW13" s="422"/>
      <c r="AX13" s="422"/>
      <c r="AY13" s="422"/>
      <c r="AZ13" s="422"/>
      <c r="BA13" s="422"/>
      <c r="BB13" s="423"/>
      <c r="BC13" s="425" t="s">
        <v>165</v>
      </c>
      <c r="BD13" s="425"/>
      <c r="BE13" s="425"/>
      <c r="BF13" s="426" t="s">
        <v>56</v>
      </c>
      <c r="BG13" s="426"/>
      <c r="BH13" s="427"/>
      <c r="BI13" s="421" t="s">
        <v>164</v>
      </c>
      <c r="BJ13" s="422"/>
      <c r="BK13" s="423"/>
      <c r="BL13" s="424" t="s">
        <v>55</v>
      </c>
      <c r="BM13" s="422"/>
      <c r="BN13" s="422"/>
      <c r="BO13" s="422"/>
      <c r="BP13" s="422"/>
      <c r="BQ13" s="422"/>
      <c r="BR13" s="422"/>
      <c r="BS13" s="422"/>
      <c r="BT13" s="422"/>
      <c r="BU13" s="422"/>
      <c r="BV13" s="423"/>
      <c r="BW13" s="425" t="s">
        <v>165</v>
      </c>
      <c r="BX13" s="425"/>
      <c r="BY13" s="425"/>
      <c r="BZ13" s="426" t="s">
        <v>56</v>
      </c>
      <c r="CA13" s="426"/>
      <c r="CB13" s="427"/>
      <c r="CC13" s="98"/>
      <c r="CD13" s="98"/>
      <c r="CE13" s="98"/>
      <c r="CF13" s="98"/>
      <c r="CG13" s="98"/>
      <c r="CH13" s="98"/>
      <c r="CI13" s="98"/>
      <c r="CJ13" s="98"/>
      <c r="CK13" s="98"/>
      <c r="CL13" s="98"/>
      <c r="CM13" s="98"/>
      <c r="CN13" s="98"/>
      <c r="CO13" s="98"/>
      <c r="CP13" s="98"/>
      <c r="CQ13" s="98"/>
      <c r="CR13" s="98"/>
      <c r="CS13" s="98"/>
      <c r="CT13" s="98"/>
      <c r="CU13" s="98"/>
      <c r="CV13" s="98"/>
    </row>
    <row r="14" spans="1:100" ht="13.5" customHeight="1" x14ac:dyDescent="0.2">
      <c r="A14" s="293">
        <v>403001</v>
      </c>
      <c r="B14" s="294"/>
      <c r="C14" s="295"/>
      <c r="D14" s="296" t="s">
        <v>1906</v>
      </c>
      <c r="E14" s="297"/>
      <c r="F14" s="297"/>
      <c r="G14" s="297"/>
      <c r="H14" s="297"/>
      <c r="I14" s="297"/>
      <c r="J14" s="297"/>
      <c r="K14" s="297"/>
      <c r="L14" s="297"/>
      <c r="M14" s="297"/>
      <c r="N14" s="321"/>
      <c r="O14" s="298">
        <v>570</v>
      </c>
      <c r="P14" s="299"/>
      <c r="Q14" s="299"/>
      <c r="R14" s="300"/>
      <c r="S14" s="299"/>
      <c r="T14" s="301"/>
      <c r="U14" s="293">
        <v>403048</v>
      </c>
      <c r="V14" s="294"/>
      <c r="W14" s="295"/>
      <c r="X14" s="296" t="s">
        <v>2307</v>
      </c>
      <c r="Y14" s="297"/>
      <c r="Z14" s="297"/>
      <c r="AA14" s="297"/>
      <c r="AB14" s="297"/>
      <c r="AC14" s="297"/>
      <c r="AD14" s="297"/>
      <c r="AE14" s="297"/>
      <c r="AF14" s="297"/>
      <c r="AG14" s="297"/>
      <c r="AH14" s="321"/>
      <c r="AI14" s="298">
        <v>450</v>
      </c>
      <c r="AJ14" s="299"/>
      <c r="AK14" s="299"/>
      <c r="AL14" s="300"/>
      <c r="AM14" s="299"/>
      <c r="AN14" s="301"/>
      <c r="AO14" s="293">
        <v>404001</v>
      </c>
      <c r="AP14" s="294"/>
      <c r="AQ14" s="295"/>
      <c r="AR14" s="296" t="s">
        <v>1907</v>
      </c>
      <c r="AS14" s="297"/>
      <c r="AT14" s="297"/>
      <c r="AU14" s="297"/>
      <c r="AV14" s="297"/>
      <c r="AW14" s="297"/>
      <c r="AX14" s="297"/>
      <c r="AY14" s="297"/>
      <c r="AZ14" s="297"/>
      <c r="BA14" s="297"/>
      <c r="BB14" s="321"/>
      <c r="BC14" s="298">
        <v>100</v>
      </c>
      <c r="BD14" s="299"/>
      <c r="BE14" s="299"/>
      <c r="BF14" s="300"/>
      <c r="BG14" s="299"/>
      <c r="BH14" s="301"/>
      <c r="BI14" s="293">
        <v>404027</v>
      </c>
      <c r="BJ14" s="294"/>
      <c r="BK14" s="295"/>
      <c r="BL14" s="296" t="s">
        <v>1908</v>
      </c>
      <c r="BM14" s="297"/>
      <c r="BN14" s="297"/>
      <c r="BO14" s="297"/>
      <c r="BP14" s="297"/>
      <c r="BQ14" s="297"/>
      <c r="BR14" s="297"/>
      <c r="BS14" s="297"/>
      <c r="BT14" s="297"/>
      <c r="BU14" s="297"/>
      <c r="BV14" s="321"/>
      <c r="BW14" s="298">
        <v>400</v>
      </c>
      <c r="BX14" s="299"/>
      <c r="BY14" s="299"/>
      <c r="BZ14" s="300"/>
      <c r="CA14" s="299"/>
      <c r="CB14" s="301"/>
      <c r="CC14" s="98"/>
      <c r="CD14" s="98"/>
      <c r="CE14" s="98"/>
      <c r="CF14" s="98"/>
      <c r="CG14" s="98"/>
      <c r="CH14" s="98"/>
      <c r="CI14" s="98"/>
      <c r="CJ14" s="98"/>
      <c r="CK14" s="98"/>
      <c r="CL14" s="98"/>
      <c r="CM14" s="98"/>
      <c r="CN14" s="98"/>
      <c r="CO14" s="98"/>
      <c r="CP14" s="98"/>
      <c r="CQ14" s="98"/>
      <c r="CR14" s="98"/>
      <c r="CS14" s="98"/>
      <c r="CT14" s="98"/>
      <c r="CU14" s="98"/>
      <c r="CV14" s="98"/>
    </row>
    <row r="15" spans="1:100" ht="13.5" customHeight="1" x14ac:dyDescent="0.2">
      <c r="A15" s="293">
        <v>403093</v>
      </c>
      <c r="B15" s="294"/>
      <c r="C15" s="295"/>
      <c r="D15" s="296" t="s">
        <v>1909</v>
      </c>
      <c r="E15" s="297"/>
      <c r="F15" s="297"/>
      <c r="G15" s="297"/>
      <c r="H15" s="297"/>
      <c r="I15" s="297"/>
      <c r="J15" s="297"/>
      <c r="K15" s="297"/>
      <c r="L15" s="297"/>
      <c r="M15" s="297"/>
      <c r="N15" s="321"/>
      <c r="O15" s="298">
        <v>320</v>
      </c>
      <c r="P15" s="299"/>
      <c r="Q15" s="299"/>
      <c r="R15" s="300"/>
      <c r="S15" s="299"/>
      <c r="T15" s="301"/>
      <c r="U15" s="293">
        <v>403049</v>
      </c>
      <c r="V15" s="294"/>
      <c r="W15" s="295"/>
      <c r="X15" s="296" t="s">
        <v>1910</v>
      </c>
      <c r="Y15" s="297"/>
      <c r="Z15" s="297"/>
      <c r="AA15" s="297"/>
      <c r="AB15" s="297"/>
      <c r="AC15" s="297"/>
      <c r="AD15" s="297"/>
      <c r="AE15" s="297"/>
      <c r="AF15" s="297"/>
      <c r="AG15" s="297"/>
      <c r="AH15" s="321"/>
      <c r="AI15" s="298">
        <v>300</v>
      </c>
      <c r="AJ15" s="299"/>
      <c r="AK15" s="299"/>
      <c r="AL15" s="300"/>
      <c r="AM15" s="299"/>
      <c r="AN15" s="301"/>
      <c r="AO15" s="293">
        <v>404002</v>
      </c>
      <c r="AP15" s="294"/>
      <c r="AQ15" s="295"/>
      <c r="AR15" s="296" t="s">
        <v>1911</v>
      </c>
      <c r="AS15" s="297"/>
      <c r="AT15" s="297"/>
      <c r="AU15" s="297"/>
      <c r="AV15" s="297"/>
      <c r="AW15" s="297"/>
      <c r="AX15" s="297"/>
      <c r="AY15" s="297"/>
      <c r="AZ15" s="297"/>
      <c r="BA15" s="297"/>
      <c r="BB15" s="321"/>
      <c r="BC15" s="298">
        <v>100</v>
      </c>
      <c r="BD15" s="299"/>
      <c r="BE15" s="299"/>
      <c r="BF15" s="300"/>
      <c r="BG15" s="299"/>
      <c r="BH15" s="301"/>
      <c r="BI15" s="293">
        <v>404028</v>
      </c>
      <c r="BJ15" s="294"/>
      <c r="BK15" s="295"/>
      <c r="BL15" s="296" t="s">
        <v>1912</v>
      </c>
      <c r="BM15" s="297"/>
      <c r="BN15" s="297"/>
      <c r="BO15" s="297"/>
      <c r="BP15" s="297"/>
      <c r="BQ15" s="297"/>
      <c r="BR15" s="297"/>
      <c r="BS15" s="297"/>
      <c r="BT15" s="297"/>
      <c r="BU15" s="297"/>
      <c r="BV15" s="321"/>
      <c r="BW15" s="298">
        <v>550</v>
      </c>
      <c r="BX15" s="299"/>
      <c r="BY15" s="299"/>
      <c r="BZ15" s="300"/>
      <c r="CA15" s="299"/>
      <c r="CB15" s="301"/>
      <c r="CC15" s="98"/>
      <c r="CD15" s="98"/>
      <c r="CE15" s="98"/>
      <c r="CF15" s="98"/>
      <c r="CG15" s="98"/>
      <c r="CH15" s="98"/>
      <c r="CI15" s="98"/>
      <c r="CJ15" s="98"/>
      <c r="CK15" s="98"/>
      <c r="CL15" s="98"/>
      <c r="CM15" s="98"/>
      <c r="CN15" s="98"/>
      <c r="CO15" s="98"/>
      <c r="CP15" s="98"/>
      <c r="CQ15" s="98"/>
      <c r="CR15" s="98"/>
      <c r="CS15" s="98"/>
      <c r="CT15" s="98"/>
      <c r="CU15" s="98"/>
      <c r="CV15" s="98"/>
    </row>
    <row r="16" spans="1:100" ht="13.5" customHeight="1" x14ac:dyDescent="0.2">
      <c r="A16" s="293">
        <v>403002</v>
      </c>
      <c r="B16" s="294"/>
      <c r="C16" s="295"/>
      <c r="D16" s="296" t="s">
        <v>1913</v>
      </c>
      <c r="E16" s="297"/>
      <c r="F16" s="297"/>
      <c r="G16" s="297"/>
      <c r="H16" s="297"/>
      <c r="I16" s="297"/>
      <c r="J16" s="297"/>
      <c r="K16" s="297"/>
      <c r="L16" s="297"/>
      <c r="M16" s="297"/>
      <c r="N16" s="321"/>
      <c r="O16" s="298">
        <v>250</v>
      </c>
      <c r="P16" s="299"/>
      <c r="Q16" s="299"/>
      <c r="R16" s="300"/>
      <c r="S16" s="299"/>
      <c r="T16" s="301"/>
      <c r="U16" s="293">
        <v>403050</v>
      </c>
      <c r="V16" s="294"/>
      <c r="W16" s="295"/>
      <c r="X16" s="296" t="s">
        <v>2332</v>
      </c>
      <c r="Y16" s="297"/>
      <c r="Z16" s="297"/>
      <c r="AA16" s="297"/>
      <c r="AB16" s="297"/>
      <c r="AC16" s="297"/>
      <c r="AD16" s="297"/>
      <c r="AE16" s="297"/>
      <c r="AF16" s="297"/>
      <c r="AG16" s="297"/>
      <c r="AH16" s="321"/>
      <c r="AI16" s="298">
        <v>300</v>
      </c>
      <c r="AJ16" s="299"/>
      <c r="AK16" s="299"/>
      <c r="AL16" s="300"/>
      <c r="AM16" s="299"/>
      <c r="AN16" s="301"/>
      <c r="AO16" s="293">
        <v>404003</v>
      </c>
      <c r="AP16" s="294"/>
      <c r="AQ16" s="295"/>
      <c r="AR16" s="296" t="s">
        <v>1914</v>
      </c>
      <c r="AS16" s="297"/>
      <c r="AT16" s="297"/>
      <c r="AU16" s="297"/>
      <c r="AV16" s="297"/>
      <c r="AW16" s="297"/>
      <c r="AX16" s="297"/>
      <c r="AY16" s="297"/>
      <c r="AZ16" s="297"/>
      <c r="BA16" s="297"/>
      <c r="BB16" s="321"/>
      <c r="BC16" s="298">
        <v>480</v>
      </c>
      <c r="BD16" s="299"/>
      <c r="BE16" s="299"/>
      <c r="BF16" s="300"/>
      <c r="BG16" s="299"/>
      <c r="BH16" s="301"/>
      <c r="BI16" s="293">
        <v>404029</v>
      </c>
      <c r="BJ16" s="294"/>
      <c r="BK16" s="295"/>
      <c r="BL16" s="296" t="s">
        <v>73</v>
      </c>
      <c r="BM16" s="297"/>
      <c r="BN16" s="297"/>
      <c r="BO16" s="297"/>
      <c r="BP16" s="297"/>
      <c r="BQ16" s="297"/>
      <c r="BR16" s="297"/>
      <c r="BS16" s="297"/>
      <c r="BT16" s="297"/>
      <c r="BU16" s="297"/>
      <c r="BV16" s="321"/>
      <c r="BW16" s="298">
        <v>600</v>
      </c>
      <c r="BX16" s="299"/>
      <c r="BY16" s="299"/>
      <c r="BZ16" s="300"/>
      <c r="CA16" s="299"/>
      <c r="CB16" s="301"/>
      <c r="CC16" s="98"/>
      <c r="CD16" s="98"/>
      <c r="CE16" s="98"/>
      <c r="CF16" s="98"/>
      <c r="CG16" s="98"/>
      <c r="CH16" s="98"/>
      <c r="CI16" s="98"/>
      <c r="CJ16" s="98"/>
      <c r="CK16" s="98"/>
      <c r="CL16" s="98"/>
      <c r="CM16" s="98"/>
      <c r="CN16" s="98"/>
      <c r="CO16" s="98"/>
      <c r="CP16" s="98"/>
      <c r="CQ16" s="98"/>
      <c r="CR16" s="98"/>
      <c r="CS16" s="98"/>
      <c r="CT16" s="98"/>
      <c r="CU16" s="98"/>
      <c r="CV16" s="98"/>
    </row>
    <row r="17" spans="1:100" ht="13.5" customHeight="1" x14ac:dyDescent="0.2">
      <c r="A17" s="293">
        <v>403003</v>
      </c>
      <c r="B17" s="294"/>
      <c r="C17" s="295"/>
      <c r="D17" s="296" t="s">
        <v>1915</v>
      </c>
      <c r="E17" s="297"/>
      <c r="F17" s="297"/>
      <c r="G17" s="297"/>
      <c r="H17" s="297"/>
      <c r="I17" s="297"/>
      <c r="J17" s="297"/>
      <c r="K17" s="297"/>
      <c r="L17" s="297"/>
      <c r="M17" s="297"/>
      <c r="N17" s="321"/>
      <c r="O17" s="298">
        <v>570</v>
      </c>
      <c r="P17" s="299"/>
      <c r="Q17" s="299"/>
      <c r="R17" s="300"/>
      <c r="S17" s="299"/>
      <c r="T17" s="301"/>
      <c r="U17" s="293">
        <v>403051</v>
      </c>
      <c r="V17" s="294"/>
      <c r="W17" s="295"/>
      <c r="X17" s="296" t="s">
        <v>1916</v>
      </c>
      <c r="Y17" s="297"/>
      <c r="Z17" s="297"/>
      <c r="AA17" s="297"/>
      <c r="AB17" s="297"/>
      <c r="AC17" s="297"/>
      <c r="AD17" s="297"/>
      <c r="AE17" s="297"/>
      <c r="AF17" s="297"/>
      <c r="AG17" s="297"/>
      <c r="AH17" s="321"/>
      <c r="AI17" s="298">
        <v>750</v>
      </c>
      <c r="AJ17" s="299"/>
      <c r="AK17" s="299"/>
      <c r="AL17" s="300"/>
      <c r="AM17" s="299"/>
      <c r="AN17" s="301"/>
      <c r="AO17" s="293">
        <v>404004</v>
      </c>
      <c r="AP17" s="294"/>
      <c r="AQ17" s="295"/>
      <c r="AR17" s="296" t="s">
        <v>1917</v>
      </c>
      <c r="AS17" s="297"/>
      <c r="AT17" s="297"/>
      <c r="AU17" s="297"/>
      <c r="AV17" s="297"/>
      <c r="AW17" s="297"/>
      <c r="AX17" s="297"/>
      <c r="AY17" s="297"/>
      <c r="AZ17" s="297"/>
      <c r="BA17" s="297"/>
      <c r="BB17" s="321"/>
      <c r="BC17" s="298">
        <v>500</v>
      </c>
      <c r="BD17" s="299"/>
      <c r="BE17" s="299"/>
      <c r="BF17" s="300"/>
      <c r="BG17" s="299"/>
      <c r="BH17" s="301"/>
      <c r="BI17" s="293">
        <v>404030</v>
      </c>
      <c r="BJ17" s="294"/>
      <c r="BK17" s="295"/>
      <c r="BL17" s="296" t="s">
        <v>74</v>
      </c>
      <c r="BM17" s="297"/>
      <c r="BN17" s="297"/>
      <c r="BO17" s="297"/>
      <c r="BP17" s="297"/>
      <c r="BQ17" s="297"/>
      <c r="BR17" s="297"/>
      <c r="BS17" s="297"/>
      <c r="BT17" s="297"/>
      <c r="BU17" s="297"/>
      <c r="BV17" s="321"/>
      <c r="BW17" s="298">
        <v>530</v>
      </c>
      <c r="BX17" s="299"/>
      <c r="BY17" s="299"/>
      <c r="BZ17" s="300"/>
      <c r="CA17" s="299"/>
      <c r="CB17" s="301"/>
      <c r="CC17" s="98"/>
      <c r="CD17" s="98"/>
      <c r="CE17" s="98"/>
      <c r="CF17" s="98"/>
      <c r="CG17" s="98"/>
      <c r="CH17" s="98"/>
      <c r="CI17" s="98"/>
      <c r="CJ17" s="98"/>
      <c r="CK17" s="98"/>
      <c r="CL17" s="98"/>
      <c r="CM17" s="98"/>
      <c r="CN17" s="98"/>
      <c r="CO17" s="98"/>
      <c r="CP17" s="98"/>
      <c r="CQ17" s="98"/>
      <c r="CR17" s="98"/>
      <c r="CS17" s="98"/>
      <c r="CT17" s="98"/>
      <c r="CU17" s="98"/>
      <c r="CV17" s="98"/>
    </row>
    <row r="18" spans="1:100" ht="13.5" customHeight="1" x14ac:dyDescent="0.2">
      <c r="A18" s="293">
        <v>403004</v>
      </c>
      <c r="B18" s="294"/>
      <c r="C18" s="295"/>
      <c r="D18" s="296" t="s">
        <v>1918</v>
      </c>
      <c r="E18" s="297"/>
      <c r="F18" s="297"/>
      <c r="G18" s="297"/>
      <c r="H18" s="297"/>
      <c r="I18" s="297"/>
      <c r="J18" s="297"/>
      <c r="K18" s="297"/>
      <c r="L18" s="297"/>
      <c r="M18" s="297"/>
      <c r="N18" s="321"/>
      <c r="O18" s="298">
        <v>200</v>
      </c>
      <c r="P18" s="299"/>
      <c r="Q18" s="299"/>
      <c r="R18" s="300"/>
      <c r="S18" s="299"/>
      <c r="T18" s="301"/>
      <c r="U18" s="293">
        <v>403052</v>
      </c>
      <c r="V18" s="294"/>
      <c r="W18" s="295"/>
      <c r="X18" s="296" t="s">
        <v>1919</v>
      </c>
      <c r="Y18" s="297"/>
      <c r="Z18" s="297"/>
      <c r="AA18" s="297"/>
      <c r="AB18" s="297"/>
      <c r="AC18" s="297"/>
      <c r="AD18" s="297"/>
      <c r="AE18" s="297"/>
      <c r="AF18" s="297"/>
      <c r="AG18" s="297"/>
      <c r="AH18" s="321"/>
      <c r="AI18" s="298">
        <v>900</v>
      </c>
      <c r="AJ18" s="299"/>
      <c r="AK18" s="299"/>
      <c r="AL18" s="300"/>
      <c r="AM18" s="299"/>
      <c r="AN18" s="301"/>
      <c r="AO18" s="293">
        <v>404005</v>
      </c>
      <c r="AP18" s="294"/>
      <c r="AQ18" s="295"/>
      <c r="AR18" s="296" t="s">
        <v>1920</v>
      </c>
      <c r="AS18" s="297"/>
      <c r="AT18" s="297"/>
      <c r="AU18" s="297"/>
      <c r="AV18" s="297"/>
      <c r="AW18" s="297"/>
      <c r="AX18" s="297"/>
      <c r="AY18" s="297"/>
      <c r="AZ18" s="297"/>
      <c r="BA18" s="297"/>
      <c r="BB18" s="321"/>
      <c r="BC18" s="298">
        <v>1300</v>
      </c>
      <c r="BD18" s="299"/>
      <c r="BE18" s="299"/>
      <c r="BF18" s="300"/>
      <c r="BG18" s="299"/>
      <c r="BH18" s="301"/>
      <c r="BI18" s="293">
        <v>404031</v>
      </c>
      <c r="BJ18" s="294"/>
      <c r="BK18" s="295"/>
      <c r="BL18" s="296" t="s">
        <v>1921</v>
      </c>
      <c r="BM18" s="297"/>
      <c r="BN18" s="297"/>
      <c r="BO18" s="297"/>
      <c r="BP18" s="297"/>
      <c r="BQ18" s="297"/>
      <c r="BR18" s="297"/>
      <c r="BS18" s="297"/>
      <c r="BT18" s="297"/>
      <c r="BU18" s="297"/>
      <c r="BV18" s="321"/>
      <c r="BW18" s="298">
        <v>500</v>
      </c>
      <c r="BX18" s="299"/>
      <c r="BY18" s="299"/>
      <c r="BZ18" s="300"/>
      <c r="CA18" s="299"/>
      <c r="CB18" s="301"/>
      <c r="CC18" s="98"/>
      <c r="CD18" s="98"/>
      <c r="CE18" s="98"/>
      <c r="CF18" s="98"/>
      <c r="CG18" s="98"/>
      <c r="CH18" s="98"/>
      <c r="CI18" s="98"/>
      <c r="CJ18" s="98"/>
      <c r="CK18" s="98"/>
      <c r="CL18" s="98"/>
      <c r="CM18" s="98"/>
      <c r="CN18" s="98"/>
      <c r="CO18" s="98"/>
      <c r="CP18" s="98"/>
      <c r="CQ18" s="98"/>
      <c r="CR18" s="98"/>
      <c r="CS18" s="98"/>
      <c r="CT18" s="98"/>
      <c r="CU18" s="98"/>
      <c r="CV18" s="98"/>
    </row>
    <row r="19" spans="1:100" ht="13.5" customHeight="1" x14ac:dyDescent="0.2">
      <c r="A19" s="293">
        <v>403005</v>
      </c>
      <c r="B19" s="294"/>
      <c r="C19" s="295"/>
      <c r="D19" s="296" t="s">
        <v>1922</v>
      </c>
      <c r="E19" s="297"/>
      <c r="F19" s="297"/>
      <c r="G19" s="297"/>
      <c r="H19" s="297"/>
      <c r="I19" s="297"/>
      <c r="J19" s="297"/>
      <c r="K19" s="297"/>
      <c r="L19" s="297"/>
      <c r="M19" s="297"/>
      <c r="N19" s="321"/>
      <c r="O19" s="298">
        <v>450</v>
      </c>
      <c r="P19" s="299"/>
      <c r="Q19" s="299"/>
      <c r="R19" s="300"/>
      <c r="S19" s="299"/>
      <c r="T19" s="301"/>
      <c r="U19" s="293">
        <v>403053</v>
      </c>
      <c r="V19" s="294"/>
      <c r="W19" s="295"/>
      <c r="X19" s="296" t="s">
        <v>1923</v>
      </c>
      <c r="Y19" s="297"/>
      <c r="Z19" s="297"/>
      <c r="AA19" s="297"/>
      <c r="AB19" s="297"/>
      <c r="AC19" s="297"/>
      <c r="AD19" s="297"/>
      <c r="AE19" s="297"/>
      <c r="AF19" s="297"/>
      <c r="AG19" s="297"/>
      <c r="AH19" s="321"/>
      <c r="AI19" s="298">
        <v>450</v>
      </c>
      <c r="AJ19" s="299"/>
      <c r="AK19" s="299"/>
      <c r="AL19" s="300"/>
      <c r="AM19" s="299"/>
      <c r="AN19" s="301"/>
      <c r="AO19" s="376" t="s">
        <v>1924</v>
      </c>
      <c r="AP19" s="377"/>
      <c r="AQ19" s="377"/>
      <c r="AR19" s="377"/>
      <c r="AS19" s="377"/>
      <c r="AT19" s="377"/>
      <c r="AU19" s="377"/>
      <c r="AV19" s="377"/>
      <c r="AW19" s="377"/>
      <c r="AX19" s="377"/>
      <c r="AY19" s="377"/>
      <c r="AZ19" s="377"/>
      <c r="BA19" s="377"/>
      <c r="BB19" s="378"/>
      <c r="BC19" s="356">
        <f>SUM(BC14:BC18)</f>
        <v>2480</v>
      </c>
      <c r="BD19" s="357"/>
      <c r="BE19" s="358"/>
      <c r="BF19" s="359" t="str">
        <f>IF(COUNTA(BF14:BF18)=0,"",SUMIF(BF14:BF18,"●",BC14:BC18)+SUM(BF14:BF18))</f>
        <v/>
      </c>
      <c r="BG19" s="357"/>
      <c r="BH19" s="358"/>
      <c r="BI19" s="293">
        <v>404032</v>
      </c>
      <c r="BJ19" s="294"/>
      <c r="BK19" s="295"/>
      <c r="BL19" s="296" t="s">
        <v>1925</v>
      </c>
      <c r="BM19" s="297"/>
      <c r="BN19" s="297"/>
      <c r="BO19" s="297"/>
      <c r="BP19" s="297"/>
      <c r="BQ19" s="297"/>
      <c r="BR19" s="297"/>
      <c r="BS19" s="297"/>
      <c r="BT19" s="297"/>
      <c r="BU19" s="297"/>
      <c r="BV19" s="321"/>
      <c r="BW19" s="298">
        <v>1030</v>
      </c>
      <c r="BX19" s="299"/>
      <c r="BY19" s="299"/>
      <c r="BZ19" s="300"/>
      <c r="CA19" s="299"/>
      <c r="CB19" s="301"/>
      <c r="CC19" s="98"/>
      <c r="CD19" s="98"/>
      <c r="CE19" s="98"/>
      <c r="CF19" s="98"/>
      <c r="CG19" s="98"/>
      <c r="CH19" s="98"/>
      <c r="CI19" s="98"/>
      <c r="CJ19" s="98"/>
      <c r="CK19" s="98"/>
      <c r="CL19" s="98"/>
      <c r="CM19" s="98"/>
      <c r="CN19" s="98"/>
      <c r="CO19" s="98"/>
      <c r="CP19" s="98"/>
      <c r="CQ19" s="98"/>
      <c r="CR19" s="98"/>
      <c r="CS19" s="98"/>
      <c r="CT19" s="98"/>
      <c r="CU19" s="98"/>
      <c r="CV19" s="98"/>
    </row>
    <row r="20" spans="1:100" ht="13.5" customHeight="1" x14ac:dyDescent="0.2">
      <c r="A20" s="293">
        <v>403006</v>
      </c>
      <c r="B20" s="294"/>
      <c r="C20" s="295"/>
      <c r="D20" s="296" t="s">
        <v>1926</v>
      </c>
      <c r="E20" s="297"/>
      <c r="F20" s="297"/>
      <c r="G20" s="297"/>
      <c r="H20" s="297"/>
      <c r="I20" s="297"/>
      <c r="J20" s="297"/>
      <c r="K20" s="297"/>
      <c r="L20" s="297"/>
      <c r="M20" s="297"/>
      <c r="N20" s="321"/>
      <c r="O20" s="298">
        <v>600</v>
      </c>
      <c r="P20" s="299"/>
      <c r="Q20" s="299"/>
      <c r="R20" s="300"/>
      <c r="S20" s="299"/>
      <c r="T20" s="301"/>
      <c r="U20" s="293">
        <v>403054</v>
      </c>
      <c r="V20" s="294"/>
      <c r="W20" s="295"/>
      <c r="X20" s="296" t="s">
        <v>2308</v>
      </c>
      <c r="Y20" s="297"/>
      <c r="Z20" s="297"/>
      <c r="AA20" s="297"/>
      <c r="AB20" s="297"/>
      <c r="AC20" s="297"/>
      <c r="AD20" s="297"/>
      <c r="AE20" s="297"/>
      <c r="AF20" s="297"/>
      <c r="AG20" s="297"/>
      <c r="AH20" s="321"/>
      <c r="AI20" s="298">
        <v>200</v>
      </c>
      <c r="AJ20" s="299"/>
      <c r="AK20" s="299"/>
      <c r="AL20" s="300"/>
      <c r="AM20" s="299"/>
      <c r="AN20" s="301"/>
      <c r="AO20" s="293">
        <v>404007</v>
      </c>
      <c r="AP20" s="294"/>
      <c r="AQ20" s="295"/>
      <c r="AR20" s="296" t="s">
        <v>1927</v>
      </c>
      <c r="AS20" s="297"/>
      <c r="AT20" s="297"/>
      <c r="AU20" s="297"/>
      <c r="AV20" s="297"/>
      <c r="AW20" s="297"/>
      <c r="AX20" s="297"/>
      <c r="AY20" s="297"/>
      <c r="AZ20" s="297"/>
      <c r="BA20" s="297"/>
      <c r="BB20" s="321"/>
      <c r="BC20" s="298">
        <v>520</v>
      </c>
      <c r="BD20" s="299"/>
      <c r="BE20" s="299"/>
      <c r="BF20" s="300"/>
      <c r="BG20" s="299"/>
      <c r="BH20" s="301"/>
      <c r="BI20" s="376" t="s">
        <v>1928</v>
      </c>
      <c r="BJ20" s="377"/>
      <c r="BK20" s="377"/>
      <c r="BL20" s="377"/>
      <c r="BM20" s="377"/>
      <c r="BN20" s="377"/>
      <c r="BO20" s="377"/>
      <c r="BP20" s="377"/>
      <c r="BQ20" s="377"/>
      <c r="BR20" s="377"/>
      <c r="BS20" s="377"/>
      <c r="BT20" s="377"/>
      <c r="BU20" s="377"/>
      <c r="BV20" s="378"/>
      <c r="BW20" s="356">
        <f>SUM(BW14:BW19)</f>
        <v>3610</v>
      </c>
      <c r="BX20" s="357"/>
      <c r="BY20" s="358"/>
      <c r="BZ20" s="359" t="str">
        <f>IF(COUNTA(BZ14:BZ19)=0,"",SUMIF(BZ14:BZ19,"●",BW14:BW19)+SUM(BZ14:BZ19))</f>
        <v/>
      </c>
      <c r="CA20" s="357"/>
      <c r="CB20" s="358"/>
      <c r="CC20" s="98"/>
      <c r="CD20" s="98"/>
      <c r="CE20" s="98"/>
      <c r="CF20" s="98"/>
      <c r="CG20" s="98"/>
      <c r="CH20" s="98"/>
      <c r="CI20" s="98"/>
      <c r="CJ20" s="98"/>
      <c r="CK20" s="98"/>
      <c r="CL20" s="98"/>
      <c r="CM20" s="98"/>
      <c r="CN20" s="98"/>
      <c r="CO20" s="98"/>
      <c r="CP20" s="98"/>
      <c r="CQ20" s="98"/>
      <c r="CR20" s="98"/>
      <c r="CS20" s="98"/>
      <c r="CT20" s="98"/>
      <c r="CU20" s="98"/>
      <c r="CV20" s="98"/>
    </row>
    <row r="21" spans="1:100" ht="13.5" customHeight="1" x14ac:dyDescent="0.2">
      <c r="A21" s="293">
        <v>403008</v>
      </c>
      <c r="B21" s="294"/>
      <c r="C21" s="295"/>
      <c r="D21" s="296" t="s">
        <v>1929</v>
      </c>
      <c r="E21" s="297"/>
      <c r="F21" s="297"/>
      <c r="G21" s="297"/>
      <c r="H21" s="297"/>
      <c r="I21" s="297"/>
      <c r="J21" s="297"/>
      <c r="K21" s="297"/>
      <c r="L21" s="297"/>
      <c r="M21" s="297"/>
      <c r="N21" s="321"/>
      <c r="O21" s="298">
        <v>500</v>
      </c>
      <c r="P21" s="299"/>
      <c r="Q21" s="299"/>
      <c r="R21" s="300"/>
      <c r="S21" s="299"/>
      <c r="T21" s="301"/>
      <c r="U21" s="293">
        <v>403055</v>
      </c>
      <c r="V21" s="294"/>
      <c r="W21" s="295"/>
      <c r="X21" s="296" t="s">
        <v>1930</v>
      </c>
      <c r="Y21" s="297"/>
      <c r="Z21" s="297"/>
      <c r="AA21" s="297"/>
      <c r="AB21" s="297"/>
      <c r="AC21" s="297"/>
      <c r="AD21" s="297"/>
      <c r="AE21" s="297"/>
      <c r="AF21" s="297"/>
      <c r="AG21" s="297"/>
      <c r="AH21" s="321"/>
      <c r="AI21" s="298">
        <v>400</v>
      </c>
      <c r="AJ21" s="299"/>
      <c r="AK21" s="299"/>
      <c r="AL21" s="300"/>
      <c r="AM21" s="299"/>
      <c r="AN21" s="301"/>
      <c r="AO21" s="293">
        <v>404008</v>
      </c>
      <c r="AP21" s="294"/>
      <c r="AQ21" s="295"/>
      <c r="AR21" s="296" t="s">
        <v>1931</v>
      </c>
      <c r="AS21" s="297"/>
      <c r="AT21" s="297"/>
      <c r="AU21" s="297"/>
      <c r="AV21" s="297"/>
      <c r="AW21" s="297"/>
      <c r="AX21" s="297"/>
      <c r="AY21" s="297"/>
      <c r="AZ21" s="297"/>
      <c r="BA21" s="297"/>
      <c r="BB21" s="321"/>
      <c r="BC21" s="298">
        <v>470</v>
      </c>
      <c r="BD21" s="299"/>
      <c r="BE21" s="299"/>
      <c r="BF21" s="300"/>
      <c r="BG21" s="299"/>
      <c r="BH21" s="301"/>
      <c r="BI21" s="293">
        <v>404034</v>
      </c>
      <c r="BJ21" s="294"/>
      <c r="BK21" s="295"/>
      <c r="BL21" s="296" t="s">
        <v>1932</v>
      </c>
      <c r="BM21" s="297"/>
      <c r="BN21" s="297"/>
      <c r="BO21" s="297"/>
      <c r="BP21" s="297"/>
      <c r="BQ21" s="297"/>
      <c r="BR21" s="297"/>
      <c r="BS21" s="297"/>
      <c r="BT21" s="297"/>
      <c r="BU21" s="297"/>
      <c r="BV21" s="321"/>
      <c r="BW21" s="298">
        <v>1200</v>
      </c>
      <c r="BX21" s="299"/>
      <c r="BY21" s="299"/>
      <c r="BZ21" s="300"/>
      <c r="CA21" s="299"/>
      <c r="CB21" s="301"/>
      <c r="CC21" s="98"/>
      <c r="CD21" s="98"/>
      <c r="CE21" s="98"/>
      <c r="CF21" s="98"/>
      <c r="CG21" s="98"/>
      <c r="CH21" s="98"/>
      <c r="CI21" s="98"/>
      <c r="CJ21" s="98"/>
      <c r="CK21" s="98"/>
      <c r="CL21" s="98"/>
      <c r="CM21" s="98"/>
      <c r="CN21" s="98"/>
      <c r="CO21" s="98"/>
      <c r="CP21" s="98"/>
      <c r="CQ21" s="98"/>
      <c r="CR21" s="98"/>
      <c r="CS21" s="98"/>
      <c r="CT21" s="98"/>
      <c r="CU21" s="98"/>
      <c r="CV21" s="98"/>
    </row>
    <row r="22" spans="1:100" ht="13.5" customHeight="1" x14ac:dyDescent="0.2">
      <c r="A22" s="376" t="s">
        <v>1933</v>
      </c>
      <c r="B22" s="377"/>
      <c r="C22" s="377"/>
      <c r="D22" s="377"/>
      <c r="E22" s="377"/>
      <c r="F22" s="377"/>
      <c r="G22" s="377"/>
      <c r="H22" s="377"/>
      <c r="I22" s="377"/>
      <c r="J22" s="377"/>
      <c r="K22" s="377"/>
      <c r="L22" s="377"/>
      <c r="M22" s="377"/>
      <c r="N22" s="378"/>
      <c r="O22" s="356">
        <f>SUM(O14:O21)</f>
        <v>3460</v>
      </c>
      <c r="P22" s="357"/>
      <c r="Q22" s="358"/>
      <c r="R22" s="359" t="str">
        <f>IF(COUNTA(R14:R21)=0,"",SUMIF(R14:R21,"●",O14:O21)+SUM(R14:R21))</f>
        <v/>
      </c>
      <c r="S22" s="357"/>
      <c r="T22" s="358"/>
      <c r="U22" s="293">
        <v>403056</v>
      </c>
      <c r="V22" s="294"/>
      <c r="W22" s="295"/>
      <c r="X22" s="296" t="s">
        <v>1934</v>
      </c>
      <c r="Y22" s="297"/>
      <c r="Z22" s="297"/>
      <c r="AA22" s="297"/>
      <c r="AB22" s="297"/>
      <c r="AC22" s="297"/>
      <c r="AD22" s="297"/>
      <c r="AE22" s="297"/>
      <c r="AF22" s="297"/>
      <c r="AG22" s="297"/>
      <c r="AH22" s="321"/>
      <c r="AI22" s="298">
        <v>200</v>
      </c>
      <c r="AJ22" s="299"/>
      <c r="AK22" s="299"/>
      <c r="AL22" s="300"/>
      <c r="AM22" s="299"/>
      <c r="AN22" s="301"/>
      <c r="AO22" s="293">
        <v>404009</v>
      </c>
      <c r="AP22" s="294"/>
      <c r="AQ22" s="295"/>
      <c r="AR22" s="296" t="s">
        <v>1935</v>
      </c>
      <c r="AS22" s="297"/>
      <c r="AT22" s="297"/>
      <c r="AU22" s="297"/>
      <c r="AV22" s="297"/>
      <c r="AW22" s="297"/>
      <c r="AX22" s="297"/>
      <c r="AY22" s="297"/>
      <c r="AZ22" s="297"/>
      <c r="BA22" s="297"/>
      <c r="BB22" s="321"/>
      <c r="BC22" s="298">
        <v>380</v>
      </c>
      <c r="BD22" s="299"/>
      <c r="BE22" s="299"/>
      <c r="BF22" s="300"/>
      <c r="BG22" s="299"/>
      <c r="BH22" s="301"/>
      <c r="BI22" s="293">
        <v>404035</v>
      </c>
      <c r="BJ22" s="294"/>
      <c r="BK22" s="295"/>
      <c r="BL22" s="296" t="s">
        <v>1936</v>
      </c>
      <c r="BM22" s="297"/>
      <c r="BN22" s="297"/>
      <c r="BO22" s="297"/>
      <c r="BP22" s="297"/>
      <c r="BQ22" s="297"/>
      <c r="BR22" s="297"/>
      <c r="BS22" s="297"/>
      <c r="BT22" s="297"/>
      <c r="BU22" s="297"/>
      <c r="BV22" s="321"/>
      <c r="BW22" s="298">
        <v>500</v>
      </c>
      <c r="BX22" s="299"/>
      <c r="BY22" s="299"/>
      <c r="BZ22" s="300"/>
      <c r="CA22" s="299"/>
      <c r="CB22" s="301"/>
      <c r="CC22" s="98"/>
      <c r="CD22" s="98"/>
      <c r="CE22" s="98"/>
      <c r="CF22" s="98"/>
      <c r="CG22" s="98"/>
      <c r="CH22" s="98"/>
      <c r="CI22" s="98"/>
      <c r="CJ22" s="98"/>
      <c r="CK22" s="98"/>
      <c r="CL22" s="98"/>
      <c r="CM22" s="98"/>
      <c r="CN22" s="98"/>
      <c r="CO22" s="98"/>
      <c r="CP22" s="98"/>
      <c r="CQ22" s="98"/>
      <c r="CR22" s="98"/>
      <c r="CS22" s="98"/>
      <c r="CT22" s="98"/>
      <c r="CU22" s="98"/>
      <c r="CV22" s="98"/>
    </row>
    <row r="23" spans="1:100" ht="13.5" customHeight="1" x14ac:dyDescent="0.2">
      <c r="A23" s="293">
        <v>403009</v>
      </c>
      <c r="B23" s="294"/>
      <c r="C23" s="295"/>
      <c r="D23" s="296" t="s">
        <v>1937</v>
      </c>
      <c r="E23" s="297"/>
      <c r="F23" s="297"/>
      <c r="G23" s="297"/>
      <c r="H23" s="297"/>
      <c r="I23" s="297"/>
      <c r="J23" s="297"/>
      <c r="K23" s="297"/>
      <c r="L23" s="297"/>
      <c r="M23" s="297"/>
      <c r="N23" s="321"/>
      <c r="O23" s="298">
        <v>470</v>
      </c>
      <c r="P23" s="299"/>
      <c r="Q23" s="299"/>
      <c r="R23" s="300"/>
      <c r="S23" s="299"/>
      <c r="T23" s="301"/>
      <c r="U23" s="376" t="s">
        <v>1938</v>
      </c>
      <c r="V23" s="377"/>
      <c r="W23" s="377"/>
      <c r="X23" s="377"/>
      <c r="Y23" s="377"/>
      <c r="Z23" s="377"/>
      <c r="AA23" s="377"/>
      <c r="AB23" s="377"/>
      <c r="AC23" s="377"/>
      <c r="AD23" s="377"/>
      <c r="AE23" s="377"/>
      <c r="AF23" s="377"/>
      <c r="AG23" s="377"/>
      <c r="AH23" s="378"/>
      <c r="AI23" s="356">
        <f>SUM(AI14:AI22)</f>
        <v>3950</v>
      </c>
      <c r="AJ23" s="357"/>
      <c r="AK23" s="358"/>
      <c r="AL23" s="359" t="str">
        <f>IF(COUNTA(AL14:AL22)=0,"",SUMIF(AL14:AL22,"●",AI14:AI22)+SUM(AL14:AL22))</f>
        <v/>
      </c>
      <c r="AM23" s="357"/>
      <c r="AN23" s="358"/>
      <c r="AO23" s="293">
        <v>404010</v>
      </c>
      <c r="AP23" s="294"/>
      <c r="AQ23" s="295"/>
      <c r="AR23" s="296" t="s">
        <v>1939</v>
      </c>
      <c r="AS23" s="297"/>
      <c r="AT23" s="297"/>
      <c r="AU23" s="297"/>
      <c r="AV23" s="297"/>
      <c r="AW23" s="297"/>
      <c r="AX23" s="297"/>
      <c r="AY23" s="297"/>
      <c r="AZ23" s="297"/>
      <c r="BA23" s="297"/>
      <c r="BB23" s="321"/>
      <c r="BC23" s="298">
        <v>500</v>
      </c>
      <c r="BD23" s="299"/>
      <c r="BE23" s="299"/>
      <c r="BF23" s="300"/>
      <c r="BG23" s="299"/>
      <c r="BH23" s="301"/>
      <c r="BI23" s="293">
        <v>404036</v>
      </c>
      <c r="BJ23" s="294"/>
      <c r="BK23" s="295"/>
      <c r="BL23" s="296" t="s">
        <v>2258</v>
      </c>
      <c r="BM23" s="297"/>
      <c r="BN23" s="297"/>
      <c r="BO23" s="297"/>
      <c r="BP23" s="297"/>
      <c r="BQ23" s="297"/>
      <c r="BR23" s="297"/>
      <c r="BS23" s="297"/>
      <c r="BT23" s="297"/>
      <c r="BU23" s="297"/>
      <c r="BV23" s="321"/>
      <c r="BW23" s="298">
        <v>1600</v>
      </c>
      <c r="BX23" s="299"/>
      <c r="BY23" s="299"/>
      <c r="BZ23" s="300"/>
      <c r="CA23" s="299"/>
      <c r="CB23" s="301"/>
      <c r="CC23" s="98"/>
      <c r="CD23" s="98"/>
      <c r="CE23" s="98"/>
      <c r="CF23" s="98"/>
      <c r="CG23" s="98"/>
      <c r="CH23" s="98"/>
      <c r="CI23" s="98"/>
      <c r="CJ23" s="98"/>
      <c r="CK23" s="98"/>
      <c r="CL23" s="98"/>
      <c r="CM23" s="98"/>
      <c r="CN23" s="98"/>
      <c r="CO23" s="98"/>
      <c r="CP23" s="98"/>
      <c r="CQ23" s="98"/>
      <c r="CR23" s="98"/>
      <c r="CS23" s="98"/>
      <c r="CT23" s="98"/>
      <c r="CU23" s="98"/>
      <c r="CV23" s="98"/>
    </row>
    <row r="24" spans="1:100" ht="13.5" customHeight="1" x14ac:dyDescent="0.2">
      <c r="A24" s="293">
        <v>403010</v>
      </c>
      <c r="B24" s="294"/>
      <c r="C24" s="295"/>
      <c r="D24" s="296" t="s">
        <v>1940</v>
      </c>
      <c r="E24" s="297"/>
      <c r="F24" s="297"/>
      <c r="G24" s="297"/>
      <c r="H24" s="297"/>
      <c r="I24" s="297"/>
      <c r="J24" s="297"/>
      <c r="K24" s="297"/>
      <c r="L24" s="297"/>
      <c r="M24" s="297"/>
      <c r="N24" s="321"/>
      <c r="O24" s="298">
        <v>500</v>
      </c>
      <c r="P24" s="299"/>
      <c r="Q24" s="299"/>
      <c r="R24" s="300"/>
      <c r="S24" s="299"/>
      <c r="T24" s="301"/>
      <c r="U24" s="293">
        <v>403057</v>
      </c>
      <c r="V24" s="294"/>
      <c r="W24" s="295"/>
      <c r="X24" s="296" t="s">
        <v>1941</v>
      </c>
      <c r="Y24" s="297"/>
      <c r="Z24" s="297"/>
      <c r="AA24" s="297"/>
      <c r="AB24" s="297"/>
      <c r="AC24" s="297"/>
      <c r="AD24" s="297"/>
      <c r="AE24" s="297"/>
      <c r="AF24" s="297"/>
      <c r="AG24" s="297"/>
      <c r="AH24" s="321"/>
      <c r="AI24" s="298">
        <v>840</v>
      </c>
      <c r="AJ24" s="299"/>
      <c r="AK24" s="299"/>
      <c r="AL24" s="300"/>
      <c r="AM24" s="299"/>
      <c r="AN24" s="301"/>
      <c r="AO24" s="293">
        <v>404011</v>
      </c>
      <c r="AP24" s="294"/>
      <c r="AQ24" s="295"/>
      <c r="AR24" s="296" t="s">
        <v>1942</v>
      </c>
      <c r="AS24" s="297"/>
      <c r="AT24" s="297"/>
      <c r="AU24" s="297"/>
      <c r="AV24" s="297"/>
      <c r="AW24" s="297"/>
      <c r="AX24" s="297"/>
      <c r="AY24" s="297"/>
      <c r="AZ24" s="297"/>
      <c r="BA24" s="297"/>
      <c r="BB24" s="321"/>
      <c r="BC24" s="298">
        <v>500</v>
      </c>
      <c r="BD24" s="299"/>
      <c r="BE24" s="299"/>
      <c r="BF24" s="300"/>
      <c r="BG24" s="299"/>
      <c r="BH24" s="301"/>
      <c r="BI24" s="293">
        <v>404037</v>
      </c>
      <c r="BJ24" s="294"/>
      <c r="BK24" s="295"/>
      <c r="BL24" s="296" t="s">
        <v>2259</v>
      </c>
      <c r="BM24" s="297"/>
      <c r="BN24" s="297"/>
      <c r="BO24" s="297"/>
      <c r="BP24" s="297"/>
      <c r="BQ24" s="297"/>
      <c r="BR24" s="297"/>
      <c r="BS24" s="297"/>
      <c r="BT24" s="297"/>
      <c r="BU24" s="297"/>
      <c r="BV24" s="321"/>
      <c r="BW24" s="298">
        <v>600</v>
      </c>
      <c r="BX24" s="299"/>
      <c r="BY24" s="299"/>
      <c r="BZ24" s="300"/>
      <c r="CA24" s="299"/>
      <c r="CB24" s="301"/>
      <c r="CC24" s="98"/>
      <c r="CD24" s="98"/>
      <c r="CE24" s="98"/>
      <c r="CF24" s="98"/>
      <c r="CG24" s="98"/>
      <c r="CH24" s="98"/>
      <c r="CI24" s="98"/>
      <c r="CJ24" s="98"/>
      <c r="CK24" s="98"/>
      <c r="CL24" s="98"/>
      <c r="CM24" s="98"/>
      <c r="CN24" s="98"/>
      <c r="CO24" s="98"/>
      <c r="CP24" s="98"/>
      <c r="CQ24" s="98"/>
      <c r="CR24" s="98"/>
      <c r="CS24" s="98"/>
      <c r="CT24" s="98"/>
      <c r="CU24" s="98"/>
      <c r="CV24" s="98"/>
    </row>
    <row r="25" spans="1:100" ht="13.5" customHeight="1" x14ac:dyDescent="0.2">
      <c r="A25" s="293">
        <v>403011</v>
      </c>
      <c r="B25" s="294"/>
      <c r="C25" s="295"/>
      <c r="D25" s="296" t="s">
        <v>1943</v>
      </c>
      <c r="E25" s="297"/>
      <c r="F25" s="297"/>
      <c r="G25" s="297"/>
      <c r="H25" s="297"/>
      <c r="I25" s="297"/>
      <c r="J25" s="297"/>
      <c r="K25" s="297"/>
      <c r="L25" s="297"/>
      <c r="M25" s="297"/>
      <c r="N25" s="321"/>
      <c r="O25" s="298">
        <v>470</v>
      </c>
      <c r="P25" s="299"/>
      <c r="Q25" s="299"/>
      <c r="R25" s="300"/>
      <c r="S25" s="299"/>
      <c r="T25" s="301"/>
      <c r="U25" s="293">
        <v>403058</v>
      </c>
      <c r="V25" s="294"/>
      <c r="W25" s="295"/>
      <c r="X25" s="296" t="s">
        <v>1944</v>
      </c>
      <c r="Y25" s="297"/>
      <c r="Z25" s="297"/>
      <c r="AA25" s="297"/>
      <c r="AB25" s="297"/>
      <c r="AC25" s="297"/>
      <c r="AD25" s="297"/>
      <c r="AE25" s="297"/>
      <c r="AF25" s="297"/>
      <c r="AG25" s="297"/>
      <c r="AH25" s="321"/>
      <c r="AI25" s="298">
        <v>550</v>
      </c>
      <c r="AJ25" s="299"/>
      <c r="AK25" s="299"/>
      <c r="AL25" s="300"/>
      <c r="AM25" s="299"/>
      <c r="AN25" s="301"/>
      <c r="AO25" s="293">
        <v>404012</v>
      </c>
      <c r="AP25" s="294"/>
      <c r="AQ25" s="295"/>
      <c r="AR25" s="296" t="s">
        <v>1945</v>
      </c>
      <c r="AS25" s="297"/>
      <c r="AT25" s="297"/>
      <c r="AU25" s="297"/>
      <c r="AV25" s="297"/>
      <c r="AW25" s="297"/>
      <c r="AX25" s="297"/>
      <c r="AY25" s="297"/>
      <c r="AZ25" s="297"/>
      <c r="BA25" s="297"/>
      <c r="BB25" s="321"/>
      <c r="BC25" s="298">
        <v>400</v>
      </c>
      <c r="BD25" s="299"/>
      <c r="BE25" s="299"/>
      <c r="BF25" s="300"/>
      <c r="BG25" s="299"/>
      <c r="BH25" s="301"/>
      <c r="BI25" s="293">
        <v>404038</v>
      </c>
      <c r="BJ25" s="294"/>
      <c r="BK25" s="295"/>
      <c r="BL25" s="296" t="s">
        <v>84</v>
      </c>
      <c r="BM25" s="297"/>
      <c r="BN25" s="297"/>
      <c r="BO25" s="297"/>
      <c r="BP25" s="297"/>
      <c r="BQ25" s="297"/>
      <c r="BR25" s="297"/>
      <c r="BS25" s="297"/>
      <c r="BT25" s="297"/>
      <c r="BU25" s="297"/>
      <c r="BV25" s="321"/>
      <c r="BW25" s="298">
        <v>750</v>
      </c>
      <c r="BX25" s="299"/>
      <c r="BY25" s="299"/>
      <c r="BZ25" s="300"/>
      <c r="CA25" s="299"/>
      <c r="CB25" s="301"/>
      <c r="CC25" s="98"/>
      <c r="CD25" s="98"/>
      <c r="CE25" s="98"/>
      <c r="CF25" s="98"/>
      <c r="CG25" s="98"/>
      <c r="CH25" s="98"/>
      <c r="CI25" s="98"/>
      <c r="CJ25" s="98"/>
      <c r="CK25" s="98"/>
      <c r="CL25" s="98"/>
      <c r="CM25" s="98"/>
      <c r="CN25" s="98"/>
      <c r="CO25" s="98"/>
      <c r="CP25" s="98"/>
      <c r="CQ25" s="98"/>
      <c r="CR25" s="98"/>
      <c r="CS25" s="98"/>
      <c r="CT25" s="98"/>
      <c r="CU25" s="98"/>
      <c r="CV25" s="98"/>
    </row>
    <row r="26" spans="1:100" ht="13.5" customHeight="1" x14ac:dyDescent="0.2">
      <c r="A26" s="293">
        <v>403012</v>
      </c>
      <c r="B26" s="294"/>
      <c r="C26" s="295"/>
      <c r="D26" s="296" t="s">
        <v>1947</v>
      </c>
      <c r="E26" s="297"/>
      <c r="F26" s="297"/>
      <c r="G26" s="297"/>
      <c r="H26" s="297"/>
      <c r="I26" s="297"/>
      <c r="J26" s="297"/>
      <c r="K26" s="297"/>
      <c r="L26" s="297"/>
      <c r="M26" s="297"/>
      <c r="N26" s="321"/>
      <c r="O26" s="298">
        <v>500</v>
      </c>
      <c r="P26" s="299"/>
      <c r="Q26" s="299"/>
      <c r="R26" s="300"/>
      <c r="S26" s="299"/>
      <c r="T26" s="301"/>
      <c r="U26" s="293">
        <v>403059</v>
      </c>
      <c r="V26" s="294"/>
      <c r="W26" s="295"/>
      <c r="X26" s="296" t="s">
        <v>1948</v>
      </c>
      <c r="Y26" s="297"/>
      <c r="Z26" s="297"/>
      <c r="AA26" s="297"/>
      <c r="AB26" s="297"/>
      <c r="AC26" s="297"/>
      <c r="AD26" s="297"/>
      <c r="AE26" s="297"/>
      <c r="AF26" s="297"/>
      <c r="AG26" s="297"/>
      <c r="AH26" s="321"/>
      <c r="AI26" s="298">
        <v>600</v>
      </c>
      <c r="AJ26" s="299"/>
      <c r="AK26" s="299"/>
      <c r="AL26" s="300"/>
      <c r="AM26" s="299"/>
      <c r="AN26" s="301"/>
      <c r="AO26" s="293">
        <v>404013</v>
      </c>
      <c r="AP26" s="294"/>
      <c r="AQ26" s="295"/>
      <c r="AR26" s="296" t="s">
        <v>2309</v>
      </c>
      <c r="AS26" s="297"/>
      <c r="AT26" s="297"/>
      <c r="AU26" s="297"/>
      <c r="AV26" s="297"/>
      <c r="AW26" s="297"/>
      <c r="AX26" s="297"/>
      <c r="AY26" s="297"/>
      <c r="AZ26" s="297"/>
      <c r="BA26" s="297"/>
      <c r="BB26" s="321"/>
      <c r="BC26" s="298">
        <v>800</v>
      </c>
      <c r="BD26" s="299"/>
      <c r="BE26" s="299"/>
      <c r="BF26" s="300"/>
      <c r="BG26" s="299"/>
      <c r="BH26" s="301"/>
      <c r="BI26" s="419" t="s">
        <v>1946</v>
      </c>
      <c r="BJ26" s="377"/>
      <c r="BK26" s="377"/>
      <c r="BL26" s="377"/>
      <c r="BM26" s="377"/>
      <c r="BN26" s="377"/>
      <c r="BO26" s="377"/>
      <c r="BP26" s="377"/>
      <c r="BQ26" s="377"/>
      <c r="BR26" s="377"/>
      <c r="BS26" s="377"/>
      <c r="BT26" s="377"/>
      <c r="BU26" s="377"/>
      <c r="BV26" s="378"/>
      <c r="BW26" s="356">
        <f>SUM(BW21:BW25)</f>
        <v>4650</v>
      </c>
      <c r="BX26" s="357"/>
      <c r="BY26" s="358"/>
      <c r="BZ26" s="359" t="str">
        <f>IF(COUNTA(BZ21:BZ25)=0,"",SUMIF(BZ21:BZ25,"●",BW21:BW25)+SUM(BZ21:BZ25))</f>
        <v/>
      </c>
      <c r="CA26" s="357"/>
      <c r="CB26" s="358"/>
      <c r="CC26" s="98"/>
      <c r="CD26" s="98"/>
      <c r="CE26" s="98"/>
      <c r="CF26" s="98"/>
      <c r="CG26" s="98"/>
      <c r="CH26" s="98"/>
      <c r="CI26" s="98"/>
      <c r="CJ26" s="98"/>
      <c r="CK26" s="98"/>
      <c r="CL26" s="98"/>
      <c r="CM26" s="98"/>
      <c r="CN26" s="98"/>
      <c r="CO26" s="98"/>
      <c r="CP26" s="98"/>
      <c r="CQ26" s="98"/>
      <c r="CR26" s="98"/>
      <c r="CS26" s="98"/>
      <c r="CT26" s="98"/>
      <c r="CU26" s="98"/>
      <c r="CV26" s="98"/>
    </row>
    <row r="27" spans="1:100" ht="13.5" customHeight="1" x14ac:dyDescent="0.2">
      <c r="A27" s="376" t="s">
        <v>1950</v>
      </c>
      <c r="B27" s="377"/>
      <c r="C27" s="377"/>
      <c r="D27" s="377"/>
      <c r="E27" s="377"/>
      <c r="F27" s="377"/>
      <c r="G27" s="377"/>
      <c r="H27" s="377"/>
      <c r="I27" s="377"/>
      <c r="J27" s="377"/>
      <c r="K27" s="377"/>
      <c r="L27" s="377"/>
      <c r="M27" s="377"/>
      <c r="N27" s="378"/>
      <c r="O27" s="356">
        <f>SUM(O23:O26)</f>
        <v>1940</v>
      </c>
      <c r="P27" s="357"/>
      <c r="Q27" s="358"/>
      <c r="R27" s="359" t="str">
        <f>IF(COUNTA(R23:R26)=0,"",SUMIF(R23:R26,"●",O23:O26)+SUM(R23:R26))</f>
        <v/>
      </c>
      <c r="S27" s="357"/>
      <c r="T27" s="358"/>
      <c r="U27" s="293">
        <v>403091</v>
      </c>
      <c r="V27" s="294"/>
      <c r="W27" s="295"/>
      <c r="X27" s="296" t="s">
        <v>1951</v>
      </c>
      <c r="Y27" s="297"/>
      <c r="Z27" s="297"/>
      <c r="AA27" s="297"/>
      <c r="AB27" s="297"/>
      <c r="AC27" s="297"/>
      <c r="AD27" s="297"/>
      <c r="AE27" s="297"/>
      <c r="AF27" s="297"/>
      <c r="AG27" s="297"/>
      <c r="AH27" s="321"/>
      <c r="AI27" s="298">
        <v>280</v>
      </c>
      <c r="AJ27" s="299"/>
      <c r="AK27" s="299"/>
      <c r="AL27" s="300"/>
      <c r="AM27" s="299"/>
      <c r="AN27" s="301"/>
      <c r="AO27" s="293">
        <v>404014</v>
      </c>
      <c r="AP27" s="294"/>
      <c r="AQ27" s="295"/>
      <c r="AR27" s="296" t="s">
        <v>1952</v>
      </c>
      <c r="AS27" s="297"/>
      <c r="AT27" s="297"/>
      <c r="AU27" s="297"/>
      <c r="AV27" s="297"/>
      <c r="AW27" s="297"/>
      <c r="AX27" s="297"/>
      <c r="AY27" s="297"/>
      <c r="AZ27" s="297"/>
      <c r="BA27" s="297"/>
      <c r="BB27" s="321"/>
      <c r="BC27" s="298">
        <v>330</v>
      </c>
      <c r="BD27" s="299"/>
      <c r="BE27" s="299"/>
      <c r="BF27" s="300"/>
      <c r="BG27" s="299"/>
      <c r="BH27" s="301"/>
      <c r="BI27" s="420">
        <v>404040</v>
      </c>
      <c r="BJ27" s="294"/>
      <c r="BK27" s="295"/>
      <c r="BL27" s="296" t="s">
        <v>1949</v>
      </c>
      <c r="BM27" s="297"/>
      <c r="BN27" s="297"/>
      <c r="BO27" s="297"/>
      <c r="BP27" s="297"/>
      <c r="BQ27" s="297"/>
      <c r="BR27" s="297"/>
      <c r="BS27" s="297"/>
      <c r="BT27" s="297"/>
      <c r="BU27" s="297"/>
      <c r="BV27" s="321"/>
      <c r="BW27" s="298">
        <v>640</v>
      </c>
      <c r="BX27" s="299"/>
      <c r="BY27" s="299"/>
      <c r="BZ27" s="300"/>
      <c r="CA27" s="299"/>
      <c r="CB27" s="301"/>
      <c r="CC27" s="98"/>
      <c r="CD27" s="98"/>
      <c r="CE27" s="98"/>
      <c r="CF27" s="98"/>
      <c r="CG27" s="98"/>
      <c r="CH27" s="98"/>
      <c r="CI27" s="98"/>
      <c r="CJ27" s="98"/>
      <c r="CK27" s="98"/>
      <c r="CL27" s="98"/>
      <c r="CM27" s="98"/>
      <c r="CN27" s="98"/>
      <c r="CO27" s="98"/>
      <c r="CP27" s="98"/>
      <c r="CQ27" s="98"/>
      <c r="CR27" s="98"/>
      <c r="CS27" s="98"/>
      <c r="CT27" s="98"/>
      <c r="CU27" s="98"/>
      <c r="CV27" s="98"/>
    </row>
    <row r="28" spans="1:100" ht="13.5" customHeight="1" x14ac:dyDescent="0.2">
      <c r="A28" s="293">
        <v>403014</v>
      </c>
      <c r="B28" s="294"/>
      <c r="C28" s="295"/>
      <c r="D28" s="296" t="s">
        <v>1954</v>
      </c>
      <c r="E28" s="297"/>
      <c r="F28" s="297"/>
      <c r="G28" s="297"/>
      <c r="H28" s="297"/>
      <c r="I28" s="297"/>
      <c r="J28" s="297"/>
      <c r="K28" s="297"/>
      <c r="L28" s="297"/>
      <c r="M28" s="297"/>
      <c r="N28" s="321"/>
      <c r="O28" s="298">
        <v>300</v>
      </c>
      <c r="P28" s="299"/>
      <c r="Q28" s="299"/>
      <c r="R28" s="300"/>
      <c r="S28" s="299"/>
      <c r="T28" s="301"/>
      <c r="U28" s="419" t="s">
        <v>1955</v>
      </c>
      <c r="V28" s="377"/>
      <c r="W28" s="377"/>
      <c r="X28" s="377"/>
      <c r="Y28" s="377"/>
      <c r="Z28" s="377"/>
      <c r="AA28" s="377"/>
      <c r="AB28" s="377"/>
      <c r="AC28" s="377"/>
      <c r="AD28" s="377"/>
      <c r="AE28" s="377"/>
      <c r="AF28" s="377"/>
      <c r="AG28" s="377"/>
      <c r="AH28" s="378"/>
      <c r="AI28" s="356">
        <f>SUM(AI24:AI27)</f>
        <v>2270</v>
      </c>
      <c r="AJ28" s="357"/>
      <c r="AK28" s="358"/>
      <c r="AL28" s="359" t="str">
        <f>IF(COUNTA(AL24:AL27)=0,"",SUMIF(AL24:AL27,"●",AI24:AI27)+SUM(AL24:AL27))</f>
        <v/>
      </c>
      <c r="AM28" s="357"/>
      <c r="AN28" s="358"/>
      <c r="AO28" s="293">
        <v>404015</v>
      </c>
      <c r="AP28" s="294"/>
      <c r="AQ28" s="295"/>
      <c r="AR28" s="296" t="s">
        <v>1956</v>
      </c>
      <c r="AS28" s="297"/>
      <c r="AT28" s="297"/>
      <c r="AU28" s="297"/>
      <c r="AV28" s="297"/>
      <c r="AW28" s="297"/>
      <c r="AX28" s="297"/>
      <c r="AY28" s="297"/>
      <c r="AZ28" s="297"/>
      <c r="BA28" s="297"/>
      <c r="BB28" s="321"/>
      <c r="BC28" s="298">
        <v>250</v>
      </c>
      <c r="BD28" s="299"/>
      <c r="BE28" s="299"/>
      <c r="BF28" s="300"/>
      <c r="BG28" s="299"/>
      <c r="BH28" s="301"/>
      <c r="BI28" s="420">
        <v>404041</v>
      </c>
      <c r="BJ28" s="294"/>
      <c r="BK28" s="295"/>
      <c r="BL28" s="296" t="s">
        <v>1953</v>
      </c>
      <c r="BM28" s="297"/>
      <c r="BN28" s="297"/>
      <c r="BO28" s="297"/>
      <c r="BP28" s="297"/>
      <c r="BQ28" s="297"/>
      <c r="BR28" s="297"/>
      <c r="BS28" s="297"/>
      <c r="BT28" s="297"/>
      <c r="BU28" s="297"/>
      <c r="BV28" s="321"/>
      <c r="BW28" s="298">
        <v>300</v>
      </c>
      <c r="BX28" s="299"/>
      <c r="BY28" s="299"/>
      <c r="BZ28" s="300"/>
      <c r="CA28" s="299"/>
      <c r="CB28" s="301"/>
      <c r="CC28" s="98"/>
      <c r="CD28" s="98"/>
      <c r="CE28" s="98"/>
      <c r="CF28" s="98"/>
      <c r="CG28" s="98"/>
      <c r="CH28" s="98"/>
      <c r="CI28" s="98"/>
      <c r="CJ28" s="98"/>
      <c r="CK28" s="98"/>
      <c r="CL28" s="98"/>
      <c r="CM28" s="98"/>
      <c r="CN28" s="98"/>
      <c r="CO28" s="98"/>
      <c r="CP28" s="98"/>
      <c r="CQ28" s="98"/>
      <c r="CR28" s="98"/>
      <c r="CS28" s="98"/>
      <c r="CT28" s="98"/>
      <c r="CU28" s="98"/>
      <c r="CV28" s="98"/>
    </row>
    <row r="29" spans="1:100" ht="13.5" customHeight="1" x14ac:dyDescent="0.2">
      <c r="A29" s="293">
        <v>403015</v>
      </c>
      <c r="B29" s="294"/>
      <c r="C29" s="295"/>
      <c r="D29" s="296" t="s">
        <v>2333</v>
      </c>
      <c r="E29" s="297"/>
      <c r="F29" s="297"/>
      <c r="G29" s="297"/>
      <c r="H29" s="297"/>
      <c r="I29" s="297"/>
      <c r="J29" s="297"/>
      <c r="K29" s="297"/>
      <c r="L29" s="297"/>
      <c r="M29" s="297"/>
      <c r="N29" s="321"/>
      <c r="O29" s="298">
        <v>500</v>
      </c>
      <c r="P29" s="299"/>
      <c r="Q29" s="299"/>
      <c r="R29" s="300"/>
      <c r="S29" s="299"/>
      <c r="T29" s="301"/>
      <c r="U29" s="293">
        <v>403060</v>
      </c>
      <c r="V29" s="294"/>
      <c r="W29" s="295"/>
      <c r="X29" s="296" t="s">
        <v>1958</v>
      </c>
      <c r="Y29" s="297"/>
      <c r="Z29" s="297"/>
      <c r="AA29" s="297"/>
      <c r="AB29" s="297"/>
      <c r="AC29" s="297"/>
      <c r="AD29" s="297"/>
      <c r="AE29" s="297"/>
      <c r="AF29" s="297"/>
      <c r="AG29" s="297"/>
      <c r="AH29" s="321"/>
      <c r="AI29" s="298">
        <v>530</v>
      </c>
      <c r="AJ29" s="299"/>
      <c r="AK29" s="299"/>
      <c r="AL29" s="300"/>
      <c r="AM29" s="299"/>
      <c r="AN29" s="301"/>
      <c r="AO29" s="376" t="s">
        <v>1959</v>
      </c>
      <c r="AP29" s="377"/>
      <c r="AQ29" s="377"/>
      <c r="AR29" s="377"/>
      <c r="AS29" s="377"/>
      <c r="AT29" s="377"/>
      <c r="AU29" s="377"/>
      <c r="AV29" s="377"/>
      <c r="AW29" s="377"/>
      <c r="AX29" s="377"/>
      <c r="AY29" s="377"/>
      <c r="AZ29" s="377"/>
      <c r="BA29" s="377"/>
      <c r="BB29" s="378"/>
      <c r="BC29" s="356">
        <f>SUM(BC20:BC28)</f>
        <v>4150</v>
      </c>
      <c r="BD29" s="357"/>
      <c r="BE29" s="358"/>
      <c r="BF29" s="359" t="str">
        <f>IF(COUNTA(BF20:BF28)=0,"",SUMIF(BF20:BF28,"●",BC20:BC28)+SUM(BF20:BF28))</f>
        <v/>
      </c>
      <c r="BG29" s="357"/>
      <c r="BH29" s="358"/>
      <c r="BI29" s="420">
        <v>404042</v>
      </c>
      <c r="BJ29" s="294"/>
      <c r="BK29" s="295"/>
      <c r="BL29" s="296" t="s">
        <v>1957</v>
      </c>
      <c r="BM29" s="297"/>
      <c r="BN29" s="297"/>
      <c r="BO29" s="297"/>
      <c r="BP29" s="297"/>
      <c r="BQ29" s="297"/>
      <c r="BR29" s="297"/>
      <c r="BS29" s="297"/>
      <c r="BT29" s="297"/>
      <c r="BU29" s="297"/>
      <c r="BV29" s="321"/>
      <c r="BW29" s="298">
        <v>350</v>
      </c>
      <c r="BX29" s="299"/>
      <c r="BY29" s="299"/>
      <c r="BZ29" s="300"/>
      <c r="CA29" s="299"/>
      <c r="CB29" s="301"/>
      <c r="CC29" s="98"/>
      <c r="CD29" s="98"/>
      <c r="CE29" s="98"/>
      <c r="CF29" s="98"/>
      <c r="CG29" s="98"/>
      <c r="CH29" s="98"/>
      <c r="CI29" s="98"/>
      <c r="CJ29" s="98"/>
      <c r="CK29" s="98"/>
      <c r="CL29" s="98"/>
      <c r="CM29" s="98"/>
      <c r="CN29" s="98"/>
      <c r="CO29" s="98"/>
      <c r="CP29" s="98"/>
      <c r="CQ29" s="98"/>
      <c r="CR29" s="98"/>
      <c r="CS29" s="98"/>
      <c r="CT29" s="98"/>
      <c r="CU29" s="98"/>
      <c r="CV29" s="98"/>
    </row>
    <row r="30" spans="1:100" ht="13.5" customHeight="1" x14ac:dyDescent="0.2">
      <c r="A30" s="293">
        <v>403016</v>
      </c>
      <c r="B30" s="294"/>
      <c r="C30" s="295"/>
      <c r="D30" s="296" t="s">
        <v>1961</v>
      </c>
      <c r="E30" s="297"/>
      <c r="F30" s="297"/>
      <c r="G30" s="297"/>
      <c r="H30" s="297"/>
      <c r="I30" s="297"/>
      <c r="J30" s="297"/>
      <c r="K30" s="297"/>
      <c r="L30" s="297"/>
      <c r="M30" s="297"/>
      <c r="N30" s="321"/>
      <c r="O30" s="298">
        <v>80</v>
      </c>
      <c r="P30" s="299"/>
      <c r="Q30" s="299"/>
      <c r="R30" s="300"/>
      <c r="S30" s="299"/>
      <c r="T30" s="301"/>
      <c r="U30" s="293">
        <v>403061</v>
      </c>
      <c r="V30" s="294"/>
      <c r="W30" s="295"/>
      <c r="X30" s="296" t="s">
        <v>1962</v>
      </c>
      <c r="Y30" s="297"/>
      <c r="Z30" s="297"/>
      <c r="AA30" s="297"/>
      <c r="AB30" s="297"/>
      <c r="AC30" s="297"/>
      <c r="AD30" s="297"/>
      <c r="AE30" s="297"/>
      <c r="AF30" s="297"/>
      <c r="AG30" s="297"/>
      <c r="AH30" s="321"/>
      <c r="AI30" s="298">
        <v>550</v>
      </c>
      <c r="AJ30" s="299"/>
      <c r="AK30" s="299"/>
      <c r="AL30" s="300"/>
      <c r="AM30" s="299"/>
      <c r="AN30" s="301"/>
      <c r="AO30" s="293">
        <v>404017</v>
      </c>
      <c r="AP30" s="294"/>
      <c r="AQ30" s="295"/>
      <c r="AR30" s="296" t="s">
        <v>2310</v>
      </c>
      <c r="AS30" s="297"/>
      <c r="AT30" s="297"/>
      <c r="AU30" s="297"/>
      <c r="AV30" s="297"/>
      <c r="AW30" s="297"/>
      <c r="AX30" s="297"/>
      <c r="AY30" s="297"/>
      <c r="AZ30" s="297"/>
      <c r="BA30" s="297"/>
      <c r="BB30" s="321"/>
      <c r="BC30" s="298">
        <v>700</v>
      </c>
      <c r="BD30" s="299"/>
      <c r="BE30" s="299"/>
      <c r="BF30" s="300"/>
      <c r="BG30" s="299"/>
      <c r="BH30" s="301"/>
      <c r="BI30" s="420">
        <v>404043</v>
      </c>
      <c r="BJ30" s="294"/>
      <c r="BK30" s="295"/>
      <c r="BL30" s="296" t="s">
        <v>1960</v>
      </c>
      <c r="BM30" s="297"/>
      <c r="BN30" s="297"/>
      <c r="BO30" s="297"/>
      <c r="BP30" s="297"/>
      <c r="BQ30" s="297"/>
      <c r="BR30" s="297"/>
      <c r="BS30" s="297"/>
      <c r="BT30" s="297"/>
      <c r="BU30" s="297"/>
      <c r="BV30" s="321"/>
      <c r="BW30" s="298">
        <v>400</v>
      </c>
      <c r="BX30" s="299"/>
      <c r="BY30" s="299"/>
      <c r="BZ30" s="300"/>
      <c r="CA30" s="299"/>
      <c r="CB30" s="301"/>
      <c r="CC30" s="98"/>
      <c r="CD30" s="98"/>
      <c r="CE30" s="98"/>
      <c r="CF30" s="98"/>
      <c r="CG30" s="98"/>
      <c r="CH30" s="98"/>
      <c r="CI30" s="98"/>
      <c r="CJ30" s="98"/>
      <c r="CK30" s="98"/>
      <c r="CL30" s="98"/>
      <c r="CM30" s="98"/>
      <c r="CN30" s="98"/>
      <c r="CO30" s="98"/>
      <c r="CP30" s="98"/>
      <c r="CQ30" s="98"/>
      <c r="CR30" s="98"/>
      <c r="CS30" s="98"/>
      <c r="CT30" s="98"/>
      <c r="CU30" s="98"/>
      <c r="CV30" s="98"/>
    </row>
    <row r="31" spans="1:100" ht="13.5" customHeight="1" x14ac:dyDescent="0.2">
      <c r="A31" s="293">
        <v>403017</v>
      </c>
      <c r="B31" s="294"/>
      <c r="C31" s="295"/>
      <c r="D31" s="296" t="s">
        <v>1964</v>
      </c>
      <c r="E31" s="297"/>
      <c r="F31" s="297"/>
      <c r="G31" s="297"/>
      <c r="H31" s="297"/>
      <c r="I31" s="297"/>
      <c r="J31" s="297"/>
      <c r="K31" s="297"/>
      <c r="L31" s="297"/>
      <c r="M31" s="297"/>
      <c r="N31" s="321"/>
      <c r="O31" s="298">
        <v>720</v>
      </c>
      <c r="P31" s="299"/>
      <c r="Q31" s="299"/>
      <c r="R31" s="797"/>
      <c r="S31" s="798"/>
      <c r="T31" s="799"/>
      <c r="U31" s="293">
        <v>403062</v>
      </c>
      <c r="V31" s="294"/>
      <c r="W31" s="295"/>
      <c r="X31" s="296" t="s">
        <v>1965</v>
      </c>
      <c r="Y31" s="297"/>
      <c r="Z31" s="297"/>
      <c r="AA31" s="297"/>
      <c r="AB31" s="297"/>
      <c r="AC31" s="297"/>
      <c r="AD31" s="297"/>
      <c r="AE31" s="297"/>
      <c r="AF31" s="297"/>
      <c r="AG31" s="297"/>
      <c r="AH31" s="321"/>
      <c r="AI31" s="298">
        <v>500</v>
      </c>
      <c r="AJ31" s="299"/>
      <c r="AK31" s="299"/>
      <c r="AL31" s="300"/>
      <c r="AM31" s="299"/>
      <c r="AN31" s="301"/>
      <c r="AO31" s="293">
        <v>404018</v>
      </c>
      <c r="AP31" s="294"/>
      <c r="AQ31" s="295"/>
      <c r="AR31" s="296" t="s">
        <v>1966</v>
      </c>
      <c r="AS31" s="297"/>
      <c r="AT31" s="297"/>
      <c r="AU31" s="297"/>
      <c r="AV31" s="297"/>
      <c r="AW31" s="297"/>
      <c r="AX31" s="297"/>
      <c r="AY31" s="297"/>
      <c r="AZ31" s="297"/>
      <c r="BA31" s="297"/>
      <c r="BB31" s="321"/>
      <c r="BC31" s="298">
        <v>400</v>
      </c>
      <c r="BD31" s="299"/>
      <c r="BE31" s="299"/>
      <c r="BF31" s="300"/>
      <c r="BG31" s="299"/>
      <c r="BH31" s="301"/>
      <c r="BI31" s="420">
        <v>404044</v>
      </c>
      <c r="BJ31" s="294"/>
      <c r="BK31" s="295"/>
      <c r="BL31" s="296" t="s">
        <v>1963</v>
      </c>
      <c r="BM31" s="297"/>
      <c r="BN31" s="297"/>
      <c r="BO31" s="297"/>
      <c r="BP31" s="297"/>
      <c r="BQ31" s="297"/>
      <c r="BR31" s="297"/>
      <c r="BS31" s="297"/>
      <c r="BT31" s="297"/>
      <c r="BU31" s="297"/>
      <c r="BV31" s="321"/>
      <c r="BW31" s="298">
        <v>400</v>
      </c>
      <c r="BX31" s="299"/>
      <c r="BY31" s="299"/>
      <c r="BZ31" s="300"/>
      <c r="CA31" s="299"/>
      <c r="CB31" s="301"/>
      <c r="CC31" s="98"/>
      <c r="CD31" s="98"/>
      <c r="CE31" s="98"/>
      <c r="CF31" s="98"/>
      <c r="CG31" s="98"/>
      <c r="CH31" s="98"/>
      <c r="CI31" s="98"/>
      <c r="CJ31" s="98"/>
      <c r="CK31" s="98"/>
      <c r="CL31" s="98"/>
      <c r="CM31" s="98"/>
      <c r="CN31" s="98"/>
      <c r="CO31" s="98"/>
      <c r="CP31" s="98"/>
      <c r="CQ31" s="98"/>
      <c r="CR31" s="98"/>
      <c r="CS31" s="98"/>
      <c r="CT31" s="98"/>
      <c r="CU31" s="98"/>
      <c r="CV31" s="98"/>
    </row>
    <row r="32" spans="1:100" ht="13.5" customHeight="1" x14ac:dyDescent="0.2">
      <c r="A32" s="293">
        <v>403018</v>
      </c>
      <c r="B32" s="294"/>
      <c r="C32" s="295"/>
      <c r="D32" s="296" t="s">
        <v>1968</v>
      </c>
      <c r="E32" s="297"/>
      <c r="F32" s="297"/>
      <c r="G32" s="297"/>
      <c r="H32" s="297"/>
      <c r="I32" s="297"/>
      <c r="J32" s="297"/>
      <c r="K32" s="297"/>
      <c r="L32" s="297"/>
      <c r="M32" s="297"/>
      <c r="N32" s="321"/>
      <c r="O32" s="298">
        <v>500</v>
      </c>
      <c r="P32" s="299"/>
      <c r="Q32" s="299"/>
      <c r="R32" s="300"/>
      <c r="S32" s="299"/>
      <c r="T32" s="301"/>
      <c r="U32" s="376" t="s">
        <v>1969</v>
      </c>
      <c r="V32" s="377"/>
      <c r="W32" s="377"/>
      <c r="X32" s="377"/>
      <c r="Y32" s="377"/>
      <c r="Z32" s="377"/>
      <c r="AA32" s="377"/>
      <c r="AB32" s="377"/>
      <c r="AC32" s="377"/>
      <c r="AD32" s="377"/>
      <c r="AE32" s="377"/>
      <c r="AF32" s="377"/>
      <c r="AG32" s="377"/>
      <c r="AH32" s="378"/>
      <c r="AI32" s="356">
        <f>SUM(AI29:AI31)</f>
        <v>1580</v>
      </c>
      <c r="AJ32" s="357"/>
      <c r="AK32" s="358"/>
      <c r="AL32" s="359" t="str">
        <f>IF(COUNTA(AL29:AL31)=0,"",SUMIF(AL29:AL31,"●",AI29:AI31)+SUM(AL29:AL31))</f>
        <v/>
      </c>
      <c r="AM32" s="357"/>
      <c r="AN32" s="358"/>
      <c r="AO32" s="293">
        <v>404019</v>
      </c>
      <c r="AP32" s="294"/>
      <c r="AQ32" s="295"/>
      <c r="AR32" s="296" t="s">
        <v>1970</v>
      </c>
      <c r="AS32" s="297"/>
      <c r="AT32" s="297"/>
      <c r="AU32" s="297"/>
      <c r="AV32" s="297"/>
      <c r="AW32" s="297"/>
      <c r="AX32" s="297"/>
      <c r="AY32" s="297"/>
      <c r="AZ32" s="297"/>
      <c r="BA32" s="297"/>
      <c r="BB32" s="321"/>
      <c r="BC32" s="298">
        <v>50</v>
      </c>
      <c r="BD32" s="299"/>
      <c r="BE32" s="299"/>
      <c r="BF32" s="300"/>
      <c r="BG32" s="299"/>
      <c r="BH32" s="301"/>
      <c r="BI32" s="420">
        <v>404045</v>
      </c>
      <c r="BJ32" s="294"/>
      <c r="BK32" s="295"/>
      <c r="BL32" s="296" t="s">
        <v>1967</v>
      </c>
      <c r="BM32" s="297"/>
      <c r="BN32" s="297"/>
      <c r="BO32" s="297"/>
      <c r="BP32" s="297"/>
      <c r="BQ32" s="297"/>
      <c r="BR32" s="297"/>
      <c r="BS32" s="297"/>
      <c r="BT32" s="297"/>
      <c r="BU32" s="297"/>
      <c r="BV32" s="321"/>
      <c r="BW32" s="298">
        <v>180</v>
      </c>
      <c r="BX32" s="299"/>
      <c r="BY32" s="299"/>
      <c r="BZ32" s="300"/>
      <c r="CA32" s="299"/>
      <c r="CB32" s="301"/>
      <c r="CC32" s="98"/>
      <c r="CD32" s="98"/>
      <c r="CE32" s="98"/>
      <c r="CF32" s="98"/>
      <c r="CG32" s="98"/>
      <c r="CH32" s="98"/>
      <c r="CI32" s="98"/>
      <c r="CJ32" s="98"/>
      <c r="CK32" s="98"/>
      <c r="CL32" s="98"/>
      <c r="CM32" s="98"/>
      <c r="CN32" s="98"/>
      <c r="CO32" s="98"/>
      <c r="CP32" s="98"/>
      <c r="CQ32" s="98"/>
      <c r="CR32" s="98"/>
      <c r="CS32" s="98"/>
      <c r="CT32" s="98"/>
      <c r="CU32" s="98"/>
      <c r="CV32" s="98"/>
    </row>
    <row r="33" spans="1:100" ht="13.5" customHeight="1" x14ac:dyDescent="0.2">
      <c r="A33" s="376" t="s">
        <v>1972</v>
      </c>
      <c r="B33" s="377"/>
      <c r="C33" s="377"/>
      <c r="D33" s="377"/>
      <c r="E33" s="377"/>
      <c r="F33" s="377"/>
      <c r="G33" s="377"/>
      <c r="H33" s="377"/>
      <c r="I33" s="377"/>
      <c r="J33" s="377"/>
      <c r="K33" s="377"/>
      <c r="L33" s="377"/>
      <c r="M33" s="377"/>
      <c r="N33" s="378"/>
      <c r="O33" s="356">
        <f>SUM(O28:O32)</f>
        <v>2100</v>
      </c>
      <c r="P33" s="357"/>
      <c r="Q33" s="358"/>
      <c r="R33" s="359" t="str">
        <f>IF(COUNTA(R28:R32)=0,"",SUMIF(R28:R32,"●",O28:O32)+SUM(R28:R32))</f>
        <v/>
      </c>
      <c r="S33" s="357"/>
      <c r="T33" s="358"/>
      <c r="U33" s="293">
        <v>403063</v>
      </c>
      <c r="V33" s="294"/>
      <c r="W33" s="295"/>
      <c r="X33" s="296" t="s">
        <v>1973</v>
      </c>
      <c r="Y33" s="297"/>
      <c r="Z33" s="297"/>
      <c r="AA33" s="297"/>
      <c r="AB33" s="297"/>
      <c r="AC33" s="297"/>
      <c r="AD33" s="297"/>
      <c r="AE33" s="297"/>
      <c r="AF33" s="297"/>
      <c r="AG33" s="297"/>
      <c r="AH33" s="321"/>
      <c r="AI33" s="298">
        <v>450</v>
      </c>
      <c r="AJ33" s="299"/>
      <c r="AK33" s="299"/>
      <c r="AL33" s="300"/>
      <c r="AM33" s="299"/>
      <c r="AN33" s="301"/>
      <c r="AO33" s="293">
        <v>404020</v>
      </c>
      <c r="AP33" s="294"/>
      <c r="AQ33" s="295"/>
      <c r="AR33" s="296" t="s">
        <v>1974</v>
      </c>
      <c r="AS33" s="297"/>
      <c r="AT33" s="297"/>
      <c r="AU33" s="297"/>
      <c r="AV33" s="297"/>
      <c r="AW33" s="297"/>
      <c r="AX33" s="297"/>
      <c r="AY33" s="297"/>
      <c r="AZ33" s="297"/>
      <c r="BA33" s="297"/>
      <c r="BB33" s="321"/>
      <c r="BC33" s="298">
        <v>350</v>
      </c>
      <c r="BD33" s="299"/>
      <c r="BE33" s="299"/>
      <c r="BF33" s="300"/>
      <c r="BG33" s="299"/>
      <c r="BH33" s="301"/>
      <c r="BI33" s="420">
        <v>404046</v>
      </c>
      <c r="BJ33" s="294"/>
      <c r="BK33" s="295"/>
      <c r="BL33" s="296" t="s">
        <v>1971</v>
      </c>
      <c r="BM33" s="297"/>
      <c r="BN33" s="297"/>
      <c r="BO33" s="297"/>
      <c r="BP33" s="297"/>
      <c r="BQ33" s="297"/>
      <c r="BR33" s="297"/>
      <c r="BS33" s="297"/>
      <c r="BT33" s="297"/>
      <c r="BU33" s="297"/>
      <c r="BV33" s="321"/>
      <c r="BW33" s="298">
        <v>600</v>
      </c>
      <c r="BX33" s="299"/>
      <c r="BY33" s="299"/>
      <c r="BZ33" s="300"/>
      <c r="CA33" s="299"/>
      <c r="CB33" s="301"/>
      <c r="CC33" s="98"/>
      <c r="CD33" s="98"/>
      <c r="CE33" s="98"/>
      <c r="CF33" s="98"/>
      <c r="CG33" s="98"/>
      <c r="CH33" s="98"/>
      <c r="CI33" s="98"/>
      <c r="CJ33" s="98"/>
      <c r="CK33" s="98"/>
      <c r="CL33" s="98"/>
      <c r="CM33" s="98"/>
      <c r="CN33" s="98"/>
      <c r="CO33" s="98"/>
      <c r="CP33" s="98"/>
      <c r="CQ33" s="98"/>
      <c r="CR33" s="98"/>
      <c r="CS33" s="98"/>
      <c r="CT33" s="98"/>
      <c r="CU33" s="98"/>
      <c r="CV33" s="98"/>
    </row>
    <row r="34" spans="1:100" ht="13.5" customHeight="1" x14ac:dyDescent="0.2">
      <c r="A34" s="293">
        <v>403019</v>
      </c>
      <c r="B34" s="294"/>
      <c r="C34" s="295"/>
      <c r="D34" s="296" t="s">
        <v>1976</v>
      </c>
      <c r="E34" s="297"/>
      <c r="F34" s="297"/>
      <c r="G34" s="297"/>
      <c r="H34" s="297"/>
      <c r="I34" s="297"/>
      <c r="J34" s="297"/>
      <c r="K34" s="297"/>
      <c r="L34" s="297"/>
      <c r="M34" s="297"/>
      <c r="N34" s="321"/>
      <c r="O34" s="298">
        <v>499</v>
      </c>
      <c r="P34" s="299"/>
      <c r="Q34" s="299"/>
      <c r="R34" s="300"/>
      <c r="S34" s="299"/>
      <c r="T34" s="301"/>
      <c r="U34" s="293">
        <v>403064</v>
      </c>
      <c r="V34" s="294"/>
      <c r="W34" s="295"/>
      <c r="X34" s="296" t="s">
        <v>1977</v>
      </c>
      <c r="Y34" s="297"/>
      <c r="Z34" s="297"/>
      <c r="AA34" s="297"/>
      <c r="AB34" s="297"/>
      <c r="AC34" s="297"/>
      <c r="AD34" s="297"/>
      <c r="AE34" s="297"/>
      <c r="AF34" s="297"/>
      <c r="AG34" s="297"/>
      <c r="AH34" s="321"/>
      <c r="AI34" s="298">
        <v>400</v>
      </c>
      <c r="AJ34" s="299"/>
      <c r="AK34" s="299"/>
      <c r="AL34" s="300"/>
      <c r="AM34" s="299"/>
      <c r="AN34" s="301"/>
      <c r="AO34" s="293">
        <v>404021</v>
      </c>
      <c r="AP34" s="294"/>
      <c r="AQ34" s="295"/>
      <c r="AR34" s="296" t="s">
        <v>1978</v>
      </c>
      <c r="AS34" s="297"/>
      <c r="AT34" s="297"/>
      <c r="AU34" s="297"/>
      <c r="AV34" s="297"/>
      <c r="AW34" s="297"/>
      <c r="AX34" s="297"/>
      <c r="AY34" s="297"/>
      <c r="AZ34" s="297"/>
      <c r="BA34" s="297"/>
      <c r="BB34" s="321"/>
      <c r="BC34" s="298">
        <v>50</v>
      </c>
      <c r="BD34" s="299"/>
      <c r="BE34" s="299"/>
      <c r="BF34" s="300"/>
      <c r="BG34" s="299"/>
      <c r="BH34" s="301"/>
      <c r="BI34" s="420">
        <v>404047</v>
      </c>
      <c r="BJ34" s="294"/>
      <c r="BK34" s="295"/>
      <c r="BL34" s="296" t="s">
        <v>1975</v>
      </c>
      <c r="BM34" s="297"/>
      <c r="BN34" s="297"/>
      <c r="BO34" s="297"/>
      <c r="BP34" s="297"/>
      <c r="BQ34" s="297"/>
      <c r="BR34" s="297"/>
      <c r="BS34" s="297"/>
      <c r="BT34" s="297"/>
      <c r="BU34" s="297"/>
      <c r="BV34" s="321"/>
      <c r="BW34" s="298">
        <v>350</v>
      </c>
      <c r="BX34" s="299"/>
      <c r="BY34" s="299"/>
      <c r="BZ34" s="300"/>
      <c r="CA34" s="299"/>
      <c r="CB34" s="301"/>
      <c r="CC34" s="98"/>
      <c r="CD34" s="98"/>
      <c r="CE34" s="98"/>
      <c r="CF34" s="98"/>
      <c r="CG34" s="98"/>
      <c r="CH34" s="98"/>
      <c r="CI34" s="98"/>
      <c r="CJ34" s="98"/>
      <c r="CK34" s="98"/>
      <c r="CL34" s="98"/>
      <c r="CM34" s="98"/>
      <c r="CN34" s="98"/>
      <c r="CO34" s="98"/>
      <c r="CP34" s="98"/>
      <c r="CQ34" s="98"/>
      <c r="CR34" s="98"/>
      <c r="CS34" s="98"/>
      <c r="CT34" s="98"/>
      <c r="CU34" s="98"/>
      <c r="CV34" s="98"/>
    </row>
    <row r="35" spans="1:100" ht="13.5" customHeight="1" x14ac:dyDescent="0.2">
      <c r="A35" s="293">
        <v>403020</v>
      </c>
      <c r="B35" s="294"/>
      <c r="C35" s="295"/>
      <c r="D35" s="296" t="s">
        <v>1980</v>
      </c>
      <c r="E35" s="297"/>
      <c r="F35" s="297"/>
      <c r="G35" s="297"/>
      <c r="H35" s="297"/>
      <c r="I35" s="297"/>
      <c r="J35" s="297"/>
      <c r="K35" s="297"/>
      <c r="L35" s="297"/>
      <c r="M35" s="297"/>
      <c r="N35" s="321"/>
      <c r="O35" s="298">
        <v>720</v>
      </c>
      <c r="P35" s="299"/>
      <c r="Q35" s="299"/>
      <c r="R35" s="300"/>
      <c r="S35" s="299"/>
      <c r="T35" s="301"/>
      <c r="U35" s="293">
        <v>403065</v>
      </c>
      <c r="V35" s="294"/>
      <c r="W35" s="295"/>
      <c r="X35" s="296" t="s">
        <v>1981</v>
      </c>
      <c r="Y35" s="297"/>
      <c r="Z35" s="297"/>
      <c r="AA35" s="297"/>
      <c r="AB35" s="297"/>
      <c r="AC35" s="297"/>
      <c r="AD35" s="297"/>
      <c r="AE35" s="297"/>
      <c r="AF35" s="297"/>
      <c r="AG35" s="297"/>
      <c r="AH35" s="321"/>
      <c r="AI35" s="298">
        <v>600</v>
      </c>
      <c r="AJ35" s="299"/>
      <c r="AK35" s="299"/>
      <c r="AL35" s="300"/>
      <c r="AM35" s="299"/>
      <c r="AN35" s="301"/>
      <c r="AO35" s="293">
        <v>404022</v>
      </c>
      <c r="AP35" s="294"/>
      <c r="AQ35" s="295"/>
      <c r="AR35" s="296" t="s">
        <v>1982</v>
      </c>
      <c r="AS35" s="297"/>
      <c r="AT35" s="297"/>
      <c r="AU35" s="297"/>
      <c r="AV35" s="297"/>
      <c r="AW35" s="297"/>
      <c r="AX35" s="297"/>
      <c r="AY35" s="297"/>
      <c r="AZ35" s="297"/>
      <c r="BA35" s="297"/>
      <c r="BB35" s="321"/>
      <c r="BC35" s="298">
        <v>200</v>
      </c>
      <c r="BD35" s="299"/>
      <c r="BE35" s="299"/>
      <c r="BF35" s="300"/>
      <c r="BG35" s="299"/>
      <c r="BH35" s="301"/>
      <c r="BI35" s="420">
        <v>404048</v>
      </c>
      <c r="BJ35" s="294"/>
      <c r="BK35" s="295"/>
      <c r="BL35" s="296" t="s">
        <v>1979</v>
      </c>
      <c r="BM35" s="297"/>
      <c r="BN35" s="297"/>
      <c r="BO35" s="297"/>
      <c r="BP35" s="297"/>
      <c r="BQ35" s="297"/>
      <c r="BR35" s="297"/>
      <c r="BS35" s="297"/>
      <c r="BT35" s="297"/>
      <c r="BU35" s="297"/>
      <c r="BV35" s="321"/>
      <c r="BW35" s="298">
        <v>510</v>
      </c>
      <c r="BX35" s="299"/>
      <c r="BY35" s="299"/>
      <c r="BZ35" s="300"/>
      <c r="CA35" s="299"/>
      <c r="CB35" s="301"/>
      <c r="CC35" s="98"/>
      <c r="CD35" s="98"/>
      <c r="CE35" s="98"/>
      <c r="CF35" s="98"/>
      <c r="CG35" s="98"/>
      <c r="CH35" s="98"/>
      <c r="CI35" s="98"/>
      <c r="CJ35" s="98"/>
      <c r="CK35" s="98"/>
      <c r="CL35" s="98"/>
      <c r="CM35" s="98"/>
      <c r="CN35" s="98"/>
      <c r="CO35" s="98"/>
      <c r="CP35" s="98"/>
      <c r="CQ35" s="98"/>
      <c r="CR35" s="98"/>
      <c r="CS35" s="98"/>
      <c r="CT35" s="98"/>
      <c r="CU35" s="98"/>
      <c r="CV35" s="98"/>
    </row>
    <row r="36" spans="1:100" ht="13.5" customHeight="1" x14ac:dyDescent="0.2">
      <c r="A36" s="293">
        <v>403021</v>
      </c>
      <c r="B36" s="294"/>
      <c r="C36" s="295"/>
      <c r="D36" s="296" t="s">
        <v>1984</v>
      </c>
      <c r="E36" s="297"/>
      <c r="F36" s="297"/>
      <c r="G36" s="297"/>
      <c r="H36" s="297"/>
      <c r="I36" s="297"/>
      <c r="J36" s="297"/>
      <c r="K36" s="297"/>
      <c r="L36" s="297"/>
      <c r="M36" s="297"/>
      <c r="N36" s="321"/>
      <c r="O36" s="298">
        <v>248</v>
      </c>
      <c r="P36" s="299"/>
      <c r="Q36" s="299"/>
      <c r="R36" s="300"/>
      <c r="S36" s="299"/>
      <c r="T36" s="301"/>
      <c r="U36" s="293">
        <v>403066</v>
      </c>
      <c r="V36" s="294"/>
      <c r="W36" s="295"/>
      <c r="X36" s="296" t="s">
        <v>1985</v>
      </c>
      <c r="Y36" s="297"/>
      <c r="Z36" s="297"/>
      <c r="AA36" s="297"/>
      <c r="AB36" s="297"/>
      <c r="AC36" s="297"/>
      <c r="AD36" s="297"/>
      <c r="AE36" s="297"/>
      <c r="AF36" s="297"/>
      <c r="AG36" s="297"/>
      <c r="AH36" s="321"/>
      <c r="AI36" s="298">
        <v>150</v>
      </c>
      <c r="AJ36" s="299"/>
      <c r="AK36" s="299"/>
      <c r="AL36" s="300"/>
      <c r="AM36" s="299"/>
      <c r="AN36" s="301"/>
      <c r="AO36" s="293">
        <v>404023</v>
      </c>
      <c r="AP36" s="294"/>
      <c r="AQ36" s="295"/>
      <c r="AR36" s="296" t="s">
        <v>1986</v>
      </c>
      <c r="AS36" s="297"/>
      <c r="AT36" s="297"/>
      <c r="AU36" s="297"/>
      <c r="AV36" s="297"/>
      <c r="AW36" s="297"/>
      <c r="AX36" s="297"/>
      <c r="AY36" s="297"/>
      <c r="AZ36" s="297"/>
      <c r="BA36" s="297"/>
      <c r="BB36" s="321"/>
      <c r="BC36" s="298">
        <v>1500</v>
      </c>
      <c r="BD36" s="299"/>
      <c r="BE36" s="299"/>
      <c r="BF36" s="300"/>
      <c r="BG36" s="299"/>
      <c r="BH36" s="301"/>
      <c r="BI36" s="420">
        <v>404049</v>
      </c>
      <c r="BJ36" s="294"/>
      <c r="BK36" s="295"/>
      <c r="BL36" s="296" t="s">
        <v>1983</v>
      </c>
      <c r="BM36" s="297"/>
      <c r="BN36" s="297"/>
      <c r="BO36" s="297"/>
      <c r="BP36" s="297"/>
      <c r="BQ36" s="297"/>
      <c r="BR36" s="297"/>
      <c r="BS36" s="297"/>
      <c r="BT36" s="297"/>
      <c r="BU36" s="297"/>
      <c r="BV36" s="321"/>
      <c r="BW36" s="298">
        <v>920</v>
      </c>
      <c r="BX36" s="299"/>
      <c r="BY36" s="299"/>
      <c r="BZ36" s="300"/>
      <c r="CA36" s="299"/>
      <c r="CB36" s="301"/>
      <c r="CC36" s="98"/>
      <c r="CD36" s="98"/>
      <c r="CE36" s="98"/>
      <c r="CF36" s="98"/>
      <c r="CG36" s="98"/>
      <c r="CH36" s="98"/>
      <c r="CI36" s="98"/>
      <c r="CJ36" s="98"/>
      <c r="CK36" s="98"/>
      <c r="CL36" s="98"/>
      <c r="CM36" s="98"/>
      <c r="CN36" s="98"/>
      <c r="CO36" s="98"/>
      <c r="CP36" s="98"/>
      <c r="CQ36" s="98"/>
      <c r="CR36" s="98"/>
      <c r="CS36" s="98"/>
      <c r="CT36" s="98"/>
      <c r="CU36" s="98"/>
      <c r="CV36" s="98"/>
    </row>
    <row r="37" spans="1:100" ht="13.5" customHeight="1" x14ac:dyDescent="0.2">
      <c r="A37" s="293">
        <v>403022</v>
      </c>
      <c r="B37" s="294"/>
      <c r="C37" s="295"/>
      <c r="D37" s="296" t="s">
        <v>2311</v>
      </c>
      <c r="E37" s="297"/>
      <c r="F37" s="297"/>
      <c r="G37" s="297"/>
      <c r="H37" s="297"/>
      <c r="I37" s="297"/>
      <c r="J37" s="297"/>
      <c r="K37" s="297"/>
      <c r="L37" s="297"/>
      <c r="M37" s="297"/>
      <c r="N37" s="321"/>
      <c r="O37" s="298">
        <v>800</v>
      </c>
      <c r="P37" s="299"/>
      <c r="Q37" s="299"/>
      <c r="R37" s="300"/>
      <c r="S37" s="299"/>
      <c r="T37" s="301"/>
      <c r="U37" s="293">
        <v>403095</v>
      </c>
      <c r="V37" s="294"/>
      <c r="W37" s="295"/>
      <c r="X37" s="296" t="s">
        <v>1988</v>
      </c>
      <c r="Y37" s="297"/>
      <c r="Z37" s="297"/>
      <c r="AA37" s="297"/>
      <c r="AB37" s="297"/>
      <c r="AC37" s="297"/>
      <c r="AD37" s="297"/>
      <c r="AE37" s="297"/>
      <c r="AF37" s="297"/>
      <c r="AG37" s="297"/>
      <c r="AH37" s="321"/>
      <c r="AI37" s="298">
        <v>500</v>
      </c>
      <c r="AJ37" s="299"/>
      <c r="AK37" s="299"/>
      <c r="AL37" s="300"/>
      <c r="AM37" s="299"/>
      <c r="AN37" s="301"/>
      <c r="AO37" s="293">
        <v>404024</v>
      </c>
      <c r="AP37" s="294"/>
      <c r="AQ37" s="295"/>
      <c r="AR37" s="296" t="s">
        <v>2334</v>
      </c>
      <c r="AS37" s="297"/>
      <c r="AT37" s="297"/>
      <c r="AU37" s="297"/>
      <c r="AV37" s="297"/>
      <c r="AW37" s="297"/>
      <c r="AX37" s="297"/>
      <c r="AY37" s="297"/>
      <c r="AZ37" s="297"/>
      <c r="BA37" s="297"/>
      <c r="BB37" s="321"/>
      <c r="BC37" s="298">
        <v>550</v>
      </c>
      <c r="BD37" s="299"/>
      <c r="BE37" s="299"/>
      <c r="BF37" s="300"/>
      <c r="BG37" s="299"/>
      <c r="BH37" s="301"/>
      <c r="BI37" s="419" t="s">
        <v>1987</v>
      </c>
      <c r="BJ37" s="377"/>
      <c r="BK37" s="377"/>
      <c r="BL37" s="377"/>
      <c r="BM37" s="377"/>
      <c r="BN37" s="377"/>
      <c r="BO37" s="377"/>
      <c r="BP37" s="377"/>
      <c r="BQ37" s="377"/>
      <c r="BR37" s="377"/>
      <c r="BS37" s="377"/>
      <c r="BT37" s="377"/>
      <c r="BU37" s="377"/>
      <c r="BV37" s="378"/>
      <c r="BW37" s="356">
        <f>SUM(BW27:BW36)</f>
        <v>4650</v>
      </c>
      <c r="BX37" s="357"/>
      <c r="BY37" s="358"/>
      <c r="BZ37" s="359" t="str">
        <f>IF(COUNTA(BZ27:BZ36)=0,"",SUMIF(BZ27:BZ36,"●",BW27:BW36)+SUM(BZ27:BZ36))</f>
        <v/>
      </c>
      <c r="CA37" s="357"/>
      <c r="CB37" s="358"/>
      <c r="CC37" s="98"/>
      <c r="CD37" s="98"/>
      <c r="CE37" s="98"/>
      <c r="CF37" s="98"/>
      <c r="CG37" s="98"/>
      <c r="CH37" s="98"/>
      <c r="CI37" s="98"/>
      <c r="CJ37" s="98"/>
      <c r="CK37" s="98"/>
      <c r="CL37" s="98"/>
      <c r="CM37" s="98"/>
      <c r="CN37" s="98"/>
      <c r="CO37" s="98"/>
      <c r="CP37" s="98"/>
      <c r="CQ37" s="98"/>
      <c r="CR37" s="98"/>
      <c r="CS37" s="98"/>
      <c r="CT37" s="98"/>
      <c r="CU37" s="98"/>
      <c r="CV37" s="98"/>
    </row>
    <row r="38" spans="1:100" ht="13.5" customHeight="1" x14ac:dyDescent="0.2">
      <c r="A38" s="293">
        <v>403023</v>
      </c>
      <c r="B38" s="294"/>
      <c r="C38" s="295"/>
      <c r="D38" s="296" t="s">
        <v>2312</v>
      </c>
      <c r="E38" s="297"/>
      <c r="F38" s="297"/>
      <c r="G38" s="297"/>
      <c r="H38" s="297"/>
      <c r="I38" s="297"/>
      <c r="J38" s="297"/>
      <c r="K38" s="297"/>
      <c r="L38" s="297"/>
      <c r="M38" s="297"/>
      <c r="N38" s="321"/>
      <c r="O38" s="298">
        <v>500</v>
      </c>
      <c r="P38" s="299"/>
      <c r="Q38" s="299"/>
      <c r="R38" s="300"/>
      <c r="S38" s="299"/>
      <c r="T38" s="301"/>
      <c r="U38" s="293">
        <v>403096</v>
      </c>
      <c r="V38" s="294"/>
      <c r="W38" s="295"/>
      <c r="X38" s="296" t="s">
        <v>1990</v>
      </c>
      <c r="Y38" s="297"/>
      <c r="Z38" s="297"/>
      <c r="AA38" s="297"/>
      <c r="AB38" s="297"/>
      <c r="AC38" s="297"/>
      <c r="AD38" s="297"/>
      <c r="AE38" s="297"/>
      <c r="AF38" s="297"/>
      <c r="AG38" s="297"/>
      <c r="AH38" s="321"/>
      <c r="AI38" s="298">
        <v>500</v>
      </c>
      <c r="AJ38" s="299"/>
      <c r="AK38" s="299"/>
      <c r="AL38" s="300"/>
      <c r="AM38" s="299"/>
      <c r="AN38" s="301"/>
      <c r="AO38" s="293">
        <v>404057</v>
      </c>
      <c r="AP38" s="294"/>
      <c r="AQ38" s="295"/>
      <c r="AR38" s="296" t="s">
        <v>2335</v>
      </c>
      <c r="AS38" s="297"/>
      <c r="AT38" s="297"/>
      <c r="AU38" s="297"/>
      <c r="AV38" s="297"/>
      <c r="AW38" s="297"/>
      <c r="AX38" s="297"/>
      <c r="AY38" s="297"/>
      <c r="AZ38" s="297"/>
      <c r="BA38" s="297"/>
      <c r="BB38" s="321"/>
      <c r="BC38" s="298">
        <v>550</v>
      </c>
      <c r="BD38" s="299"/>
      <c r="BE38" s="299"/>
      <c r="BF38" s="300"/>
      <c r="BG38" s="299"/>
      <c r="BH38" s="301"/>
      <c r="BI38" s="420">
        <v>404050</v>
      </c>
      <c r="BJ38" s="294"/>
      <c r="BK38" s="295"/>
      <c r="BL38" s="296" t="s">
        <v>1989</v>
      </c>
      <c r="BM38" s="297"/>
      <c r="BN38" s="297"/>
      <c r="BO38" s="297"/>
      <c r="BP38" s="297"/>
      <c r="BQ38" s="297"/>
      <c r="BR38" s="297"/>
      <c r="BS38" s="297"/>
      <c r="BT38" s="297"/>
      <c r="BU38" s="297"/>
      <c r="BV38" s="321"/>
      <c r="BW38" s="298">
        <v>450</v>
      </c>
      <c r="BX38" s="299"/>
      <c r="BY38" s="299"/>
      <c r="BZ38" s="300"/>
      <c r="CA38" s="299"/>
      <c r="CB38" s="301"/>
      <c r="CC38" s="98"/>
      <c r="CD38" s="98"/>
      <c r="CE38" s="98"/>
      <c r="CF38" s="98"/>
      <c r="CG38" s="98"/>
      <c r="CH38" s="98"/>
      <c r="CI38" s="98"/>
      <c r="CJ38" s="98"/>
      <c r="CK38" s="98"/>
      <c r="CL38" s="98"/>
      <c r="CM38" s="98"/>
      <c r="CN38" s="98"/>
      <c r="CO38" s="98"/>
      <c r="CP38" s="98"/>
      <c r="CQ38" s="98"/>
      <c r="CR38" s="98"/>
      <c r="CS38" s="98"/>
      <c r="CT38" s="98"/>
      <c r="CU38" s="98"/>
      <c r="CV38" s="98"/>
    </row>
    <row r="39" spans="1:100" ht="13.5" customHeight="1" x14ac:dyDescent="0.2">
      <c r="A39" s="293">
        <v>403024</v>
      </c>
      <c r="B39" s="294"/>
      <c r="C39" s="295"/>
      <c r="D39" s="296" t="s">
        <v>1993</v>
      </c>
      <c r="E39" s="297"/>
      <c r="F39" s="297"/>
      <c r="G39" s="297"/>
      <c r="H39" s="297"/>
      <c r="I39" s="297"/>
      <c r="J39" s="297"/>
      <c r="K39" s="297"/>
      <c r="L39" s="297"/>
      <c r="M39" s="297"/>
      <c r="N39" s="321"/>
      <c r="O39" s="298">
        <v>230</v>
      </c>
      <c r="P39" s="299"/>
      <c r="Q39" s="299"/>
      <c r="R39" s="300"/>
      <c r="S39" s="299"/>
      <c r="T39" s="301"/>
      <c r="U39" s="376" t="s">
        <v>1994</v>
      </c>
      <c r="V39" s="377"/>
      <c r="W39" s="377"/>
      <c r="X39" s="377"/>
      <c r="Y39" s="377"/>
      <c r="Z39" s="377"/>
      <c r="AA39" s="377"/>
      <c r="AB39" s="377"/>
      <c r="AC39" s="377"/>
      <c r="AD39" s="377"/>
      <c r="AE39" s="377"/>
      <c r="AF39" s="377"/>
      <c r="AG39" s="377"/>
      <c r="AH39" s="378"/>
      <c r="AI39" s="356">
        <f>SUM(AI33:AI38)</f>
        <v>2600</v>
      </c>
      <c r="AJ39" s="357"/>
      <c r="AK39" s="358"/>
      <c r="AL39" s="359" t="str">
        <f>IF(COUNTA(AL33:AL38)=0,"",SUMIF(AL33:AL38,"●",AI33:AI38)+SUM(AL33:AL38))</f>
        <v/>
      </c>
      <c r="AM39" s="357"/>
      <c r="AN39" s="358"/>
      <c r="AO39" s="293">
        <v>404025</v>
      </c>
      <c r="AP39" s="294"/>
      <c r="AQ39" s="295"/>
      <c r="AR39" s="296" t="s">
        <v>1991</v>
      </c>
      <c r="AS39" s="297"/>
      <c r="AT39" s="297"/>
      <c r="AU39" s="297"/>
      <c r="AV39" s="297"/>
      <c r="AW39" s="297"/>
      <c r="AX39" s="297"/>
      <c r="AY39" s="297"/>
      <c r="AZ39" s="297"/>
      <c r="BA39" s="297"/>
      <c r="BB39" s="321"/>
      <c r="BC39" s="298">
        <v>560</v>
      </c>
      <c r="BD39" s="299"/>
      <c r="BE39" s="299"/>
      <c r="BF39" s="300"/>
      <c r="BG39" s="299"/>
      <c r="BH39" s="301"/>
      <c r="BI39" s="420">
        <v>404052</v>
      </c>
      <c r="BJ39" s="294"/>
      <c r="BK39" s="295"/>
      <c r="BL39" s="296" t="s">
        <v>1992</v>
      </c>
      <c r="BM39" s="297"/>
      <c r="BN39" s="297"/>
      <c r="BO39" s="297"/>
      <c r="BP39" s="297"/>
      <c r="BQ39" s="297"/>
      <c r="BR39" s="297"/>
      <c r="BS39" s="297"/>
      <c r="BT39" s="297"/>
      <c r="BU39" s="297"/>
      <c r="BV39" s="321"/>
      <c r="BW39" s="298">
        <v>450</v>
      </c>
      <c r="BX39" s="299"/>
      <c r="BY39" s="299"/>
      <c r="BZ39" s="300"/>
      <c r="CA39" s="299"/>
      <c r="CB39" s="301"/>
      <c r="CC39" s="98"/>
      <c r="CD39" s="98"/>
      <c r="CE39" s="98"/>
      <c r="CF39" s="98"/>
      <c r="CG39" s="98"/>
      <c r="CH39" s="98"/>
      <c r="CI39" s="98"/>
      <c r="CJ39" s="98"/>
      <c r="CK39" s="98"/>
      <c r="CL39" s="98"/>
      <c r="CM39" s="98"/>
      <c r="CN39" s="98"/>
      <c r="CO39" s="98"/>
      <c r="CP39" s="98"/>
      <c r="CQ39" s="98"/>
      <c r="CR39" s="98"/>
      <c r="CS39" s="98"/>
      <c r="CT39" s="98"/>
      <c r="CU39" s="98"/>
      <c r="CV39" s="98"/>
    </row>
    <row r="40" spans="1:100" ht="13.5" customHeight="1" x14ac:dyDescent="0.2">
      <c r="A40" s="293">
        <v>403025</v>
      </c>
      <c r="B40" s="294"/>
      <c r="C40" s="295"/>
      <c r="D40" s="296" t="s">
        <v>1997</v>
      </c>
      <c r="E40" s="297"/>
      <c r="F40" s="297"/>
      <c r="G40" s="297"/>
      <c r="H40" s="297"/>
      <c r="I40" s="297"/>
      <c r="J40" s="297"/>
      <c r="K40" s="297"/>
      <c r="L40" s="297"/>
      <c r="M40" s="297"/>
      <c r="N40" s="321"/>
      <c r="O40" s="298">
        <v>700</v>
      </c>
      <c r="P40" s="299"/>
      <c r="Q40" s="299"/>
      <c r="R40" s="300"/>
      <c r="S40" s="299"/>
      <c r="T40" s="301"/>
      <c r="U40" s="293">
        <v>403067</v>
      </c>
      <c r="V40" s="294"/>
      <c r="W40" s="295"/>
      <c r="X40" s="296" t="s">
        <v>1998</v>
      </c>
      <c r="Y40" s="297"/>
      <c r="Z40" s="297"/>
      <c r="AA40" s="297"/>
      <c r="AB40" s="297"/>
      <c r="AC40" s="297"/>
      <c r="AD40" s="297"/>
      <c r="AE40" s="297"/>
      <c r="AF40" s="297"/>
      <c r="AG40" s="297"/>
      <c r="AH40" s="321"/>
      <c r="AI40" s="298">
        <v>400</v>
      </c>
      <c r="AJ40" s="299"/>
      <c r="AK40" s="299"/>
      <c r="AL40" s="300"/>
      <c r="AM40" s="299"/>
      <c r="AN40" s="301"/>
      <c r="AO40" s="293">
        <v>404026</v>
      </c>
      <c r="AP40" s="294"/>
      <c r="AQ40" s="295"/>
      <c r="AR40" s="296" t="s">
        <v>1995</v>
      </c>
      <c r="AS40" s="297"/>
      <c r="AT40" s="297"/>
      <c r="AU40" s="297"/>
      <c r="AV40" s="297"/>
      <c r="AW40" s="297"/>
      <c r="AX40" s="297"/>
      <c r="AY40" s="297"/>
      <c r="AZ40" s="297"/>
      <c r="BA40" s="297"/>
      <c r="BB40" s="321"/>
      <c r="BC40" s="298">
        <v>800</v>
      </c>
      <c r="BD40" s="299"/>
      <c r="BE40" s="299"/>
      <c r="BF40" s="300"/>
      <c r="BG40" s="299"/>
      <c r="BH40" s="301"/>
      <c r="BI40" s="420">
        <v>404053</v>
      </c>
      <c r="BJ40" s="294"/>
      <c r="BK40" s="295"/>
      <c r="BL40" s="296" t="s">
        <v>1996</v>
      </c>
      <c r="BM40" s="297"/>
      <c r="BN40" s="297"/>
      <c r="BO40" s="297"/>
      <c r="BP40" s="297"/>
      <c r="BQ40" s="297"/>
      <c r="BR40" s="297"/>
      <c r="BS40" s="297"/>
      <c r="BT40" s="297"/>
      <c r="BU40" s="297"/>
      <c r="BV40" s="321"/>
      <c r="BW40" s="298">
        <v>430</v>
      </c>
      <c r="BX40" s="299"/>
      <c r="BY40" s="299"/>
      <c r="BZ40" s="300"/>
      <c r="CA40" s="299"/>
      <c r="CB40" s="301"/>
      <c r="CC40" s="98"/>
      <c r="CD40" s="98"/>
      <c r="CE40" s="98"/>
      <c r="CF40" s="98"/>
      <c r="CG40" s="98"/>
      <c r="CH40" s="98"/>
      <c r="CI40" s="98"/>
      <c r="CJ40" s="98"/>
      <c r="CK40" s="98"/>
      <c r="CL40" s="98"/>
      <c r="CM40" s="98"/>
      <c r="CN40" s="98"/>
      <c r="CO40" s="98"/>
      <c r="CP40" s="98"/>
      <c r="CQ40" s="98"/>
      <c r="CR40" s="98"/>
      <c r="CS40" s="98"/>
      <c r="CT40" s="98"/>
      <c r="CU40" s="98"/>
      <c r="CV40" s="98"/>
    </row>
    <row r="41" spans="1:100" ht="13.5" customHeight="1" thickBot="1" x14ac:dyDescent="0.25">
      <c r="A41" s="293">
        <v>403026</v>
      </c>
      <c r="B41" s="294"/>
      <c r="C41" s="295"/>
      <c r="D41" s="296" t="s">
        <v>2001</v>
      </c>
      <c r="E41" s="297"/>
      <c r="F41" s="297"/>
      <c r="G41" s="297"/>
      <c r="H41" s="297"/>
      <c r="I41" s="297"/>
      <c r="J41" s="297"/>
      <c r="K41" s="297"/>
      <c r="L41" s="297"/>
      <c r="M41" s="297"/>
      <c r="N41" s="321"/>
      <c r="O41" s="298">
        <v>400</v>
      </c>
      <c r="P41" s="299"/>
      <c r="Q41" s="299"/>
      <c r="R41" s="300"/>
      <c r="S41" s="299"/>
      <c r="T41" s="301"/>
      <c r="U41" s="293">
        <v>403068</v>
      </c>
      <c r="V41" s="294"/>
      <c r="W41" s="295"/>
      <c r="X41" s="296" t="s">
        <v>2002</v>
      </c>
      <c r="Y41" s="297"/>
      <c r="Z41" s="297"/>
      <c r="AA41" s="297"/>
      <c r="AB41" s="297"/>
      <c r="AC41" s="297"/>
      <c r="AD41" s="297"/>
      <c r="AE41" s="297"/>
      <c r="AF41" s="297"/>
      <c r="AG41" s="297"/>
      <c r="AH41" s="321"/>
      <c r="AI41" s="298">
        <v>200</v>
      </c>
      <c r="AJ41" s="299"/>
      <c r="AK41" s="299"/>
      <c r="AL41" s="300"/>
      <c r="AM41" s="299"/>
      <c r="AN41" s="301"/>
      <c r="AO41" s="376" t="s">
        <v>1999</v>
      </c>
      <c r="AP41" s="377"/>
      <c r="AQ41" s="377"/>
      <c r="AR41" s="377"/>
      <c r="AS41" s="377"/>
      <c r="AT41" s="377"/>
      <c r="AU41" s="377"/>
      <c r="AV41" s="377"/>
      <c r="AW41" s="377"/>
      <c r="AX41" s="377"/>
      <c r="AY41" s="377"/>
      <c r="AZ41" s="377"/>
      <c r="BA41" s="377"/>
      <c r="BB41" s="378"/>
      <c r="BC41" s="356">
        <f>SUM(BC30:BC40)</f>
        <v>5710</v>
      </c>
      <c r="BD41" s="357"/>
      <c r="BE41" s="358"/>
      <c r="BF41" s="359" t="str">
        <f>IF(COUNTA(BF30:BF40)=0,"",SUMIF(BF30:BF40,"●",BC30:BC40)+SUM(BF30:BF40))</f>
        <v/>
      </c>
      <c r="BG41" s="357"/>
      <c r="BH41" s="358"/>
      <c r="BI41" s="420">
        <v>404054</v>
      </c>
      <c r="BJ41" s="294"/>
      <c r="BK41" s="295"/>
      <c r="BL41" s="296" t="s">
        <v>2000</v>
      </c>
      <c r="BM41" s="297"/>
      <c r="BN41" s="297"/>
      <c r="BO41" s="297"/>
      <c r="BP41" s="297"/>
      <c r="BQ41" s="297"/>
      <c r="BR41" s="297"/>
      <c r="BS41" s="297"/>
      <c r="BT41" s="297"/>
      <c r="BU41" s="297"/>
      <c r="BV41" s="321"/>
      <c r="BW41" s="298">
        <v>488</v>
      </c>
      <c r="BX41" s="299"/>
      <c r="BY41" s="299"/>
      <c r="BZ41" s="300"/>
      <c r="CA41" s="299"/>
      <c r="CB41" s="301"/>
      <c r="CC41" s="98"/>
      <c r="CD41" s="98"/>
      <c r="CE41" s="98"/>
      <c r="CF41" s="98"/>
      <c r="CG41" s="98"/>
      <c r="CH41" s="98"/>
      <c r="CI41" s="98"/>
      <c r="CJ41" s="98"/>
      <c r="CK41" s="98"/>
      <c r="CL41" s="98"/>
      <c r="CM41" s="98"/>
      <c r="CN41" s="98"/>
      <c r="CO41" s="98"/>
      <c r="CP41" s="98"/>
      <c r="CQ41" s="98"/>
      <c r="CR41" s="98"/>
      <c r="CS41" s="98"/>
      <c r="CT41" s="98"/>
      <c r="CU41" s="98"/>
      <c r="CV41" s="98"/>
    </row>
    <row r="42" spans="1:100" ht="13.5" customHeight="1" thickTop="1" x14ac:dyDescent="0.2">
      <c r="A42" s="293">
        <v>403027</v>
      </c>
      <c r="B42" s="294"/>
      <c r="C42" s="295"/>
      <c r="D42" s="296" t="s">
        <v>2004</v>
      </c>
      <c r="E42" s="297"/>
      <c r="F42" s="297"/>
      <c r="G42" s="297"/>
      <c r="H42" s="297"/>
      <c r="I42" s="297"/>
      <c r="J42" s="297"/>
      <c r="K42" s="297"/>
      <c r="L42" s="297"/>
      <c r="M42" s="297"/>
      <c r="N42" s="321"/>
      <c r="O42" s="298">
        <v>400</v>
      </c>
      <c r="P42" s="299"/>
      <c r="Q42" s="299"/>
      <c r="R42" s="300"/>
      <c r="S42" s="299"/>
      <c r="T42" s="301"/>
      <c r="U42" s="293">
        <v>403069</v>
      </c>
      <c r="V42" s="294"/>
      <c r="W42" s="295"/>
      <c r="X42" s="296" t="s">
        <v>2005</v>
      </c>
      <c r="Y42" s="297"/>
      <c r="Z42" s="297"/>
      <c r="AA42" s="297"/>
      <c r="AB42" s="297"/>
      <c r="AC42" s="297"/>
      <c r="AD42" s="297"/>
      <c r="AE42" s="297"/>
      <c r="AF42" s="297"/>
      <c r="AG42" s="297"/>
      <c r="AH42" s="321"/>
      <c r="AI42" s="298">
        <v>700</v>
      </c>
      <c r="AJ42" s="299"/>
      <c r="AK42" s="299"/>
      <c r="AL42" s="300"/>
      <c r="AM42" s="299"/>
      <c r="AN42" s="301"/>
      <c r="AO42" s="112"/>
      <c r="AP42" s="112"/>
      <c r="AQ42" s="112"/>
      <c r="AR42" s="112"/>
      <c r="AS42" s="112"/>
      <c r="AT42" s="112"/>
      <c r="AU42" s="112"/>
      <c r="AV42" s="112"/>
      <c r="AW42" s="112"/>
      <c r="AX42" s="112"/>
      <c r="AY42" s="112"/>
      <c r="AZ42" s="112"/>
      <c r="BA42" s="112"/>
      <c r="BB42" s="112"/>
      <c r="BC42" s="112"/>
      <c r="BD42" s="112"/>
      <c r="BE42" s="112"/>
      <c r="BF42" s="100"/>
      <c r="BG42" s="100"/>
      <c r="BH42" s="100"/>
      <c r="BI42" s="420">
        <v>404055</v>
      </c>
      <c r="BJ42" s="294"/>
      <c r="BK42" s="295"/>
      <c r="BL42" s="296" t="s">
        <v>2003</v>
      </c>
      <c r="BM42" s="297"/>
      <c r="BN42" s="297"/>
      <c r="BO42" s="297"/>
      <c r="BP42" s="297"/>
      <c r="BQ42" s="297"/>
      <c r="BR42" s="297"/>
      <c r="BS42" s="297"/>
      <c r="BT42" s="297"/>
      <c r="BU42" s="297"/>
      <c r="BV42" s="321"/>
      <c r="BW42" s="298">
        <v>460</v>
      </c>
      <c r="BX42" s="299"/>
      <c r="BY42" s="299"/>
      <c r="BZ42" s="300"/>
      <c r="CA42" s="299"/>
      <c r="CB42" s="301"/>
      <c r="CC42" s="98"/>
      <c r="CD42" s="98"/>
      <c r="CE42" s="98"/>
      <c r="CF42" s="98"/>
      <c r="CG42" s="98"/>
      <c r="CH42" s="98"/>
      <c r="CI42" s="98"/>
      <c r="CJ42" s="98"/>
      <c r="CK42" s="98"/>
      <c r="CL42" s="98"/>
      <c r="CM42" s="98"/>
      <c r="CN42" s="98"/>
      <c r="CO42" s="98"/>
      <c r="CP42" s="98"/>
      <c r="CQ42" s="98"/>
      <c r="CR42" s="98"/>
      <c r="CS42" s="98"/>
      <c r="CT42" s="98"/>
      <c r="CU42" s="98"/>
      <c r="CV42" s="98"/>
    </row>
    <row r="43" spans="1:100" ht="13.5" customHeight="1" x14ac:dyDescent="0.2">
      <c r="A43" s="293">
        <v>403028</v>
      </c>
      <c r="B43" s="294"/>
      <c r="C43" s="295"/>
      <c r="D43" s="296" t="s">
        <v>2007</v>
      </c>
      <c r="E43" s="297"/>
      <c r="F43" s="297"/>
      <c r="G43" s="297"/>
      <c r="H43" s="297"/>
      <c r="I43" s="297"/>
      <c r="J43" s="297"/>
      <c r="K43" s="297"/>
      <c r="L43" s="297"/>
      <c r="M43" s="297"/>
      <c r="N43" s="321"/>
      <c r="O43" s="298">
        <v>450</v>
      </c>
      <c r="P43" s="299"/>
      <c r="Q43" s="299"/>
      <c r="R43" s="300"/>
      <c r="S43" s="299"/>
      <c r="T43" s="301"/>
      <c r="U43" s="293">
        <v>403070</v>
      </c>
      <c r="V43" s="294"/>
      <c r="W43" s="295"/>
      <c r="X43" s="296" t="s">
        <v>2008</v>
      </c>
      <c r="Y43" s="297"/>
      <c r="Z43" s="297"/>
      <c r="AA43" s="297"/>
      <c r="AB43" s="297"/>
      <c r="AC43" s="297"/>
      <c r="AD43" s="297"/>
      <c r="AE43" s="297"/>
      <c r="AF43" s="297"/>
      <c r="AG43" s="297"/>
      <c r="AH43" s="321"/>
      <c r="AI43" s="298">
        <v>670</v>
      </c>
      <c r="AJ43" s="299"/>
      <c r="AK43" s="299"/>
      <c r="AL43" s="300"/>
      <c r="AM43" s="299"/>
      <c r="AN43" s="301"/>
      <c r="AO43" s="98"/>
      <c r="AP43" s="98"/>
      <c r="AQ43" s="98"/>
      <c r="AR43" s="98"/>
      <c r="AS43" s="98"/>
      <c r="AT43" s="98"/>
      <c r="AU43" s="98"/>
      <c r="AV43" s="98"/>
      <c r="AW43" s="98"/>
      <c r="AX43" s="98"/>
      <c r="AY43" s="98"/>
      <c r="AZ43" s="98"/>
      <c r="BA43" s="98"/>
      <c r="BB43" s="98"/>
      <c r="BC43" s="98"/>
      <c r="BD43" s="98"/>
      <c r="BE43" s="98"/>
      <c r="BF43" s="98"/>
      <c r="BG43" s="98"/>
      <c r="BH43" s="98"/>
      <c r="BI43" s="420">
        <v>404056</v>
      </c>
      <c r="BJ43" s="294"/>
      <c r="BK43" s="295"/>
      <c r="BL43" s="296" t="s">
        <v>2006</v>
      </c>
      <c r="BM43" s="297"/>
      <c r="BN43" s="297"/>
      <c r="BO43" s="297"/>
      <c r="BP43" s="297"/>
      <c r="BQ43" s="297"/>
      <c r="BR43" s="297"/>
      <c r="BS43" s="297"/>
      <c r="BT43" s="297"/>
      <c r="BU43" s="297"/>
      <c r="BV43" s="321"/>
      <c r="BW43" s="298">
        <v>448</v>
      </c>
      <c r="BX43" s="299"/>
      <c r="BY43" s="299"/>
      <c r="BZ43" s="300"/>
      <c r="CA43" s="299"/>
      <c r="CB43" s="301"/>
      <c r="CC43" s="98"/>
      <c r="CD43" s="98"/>
      <c r="CE43" s="98"/>
      <c r="CF43" s="98"/>
      <c r="CG43" s="98"/>
      <c r="CH43" s="98"/>
      <c r="CI43" s="98"/>
      <c r="CJ43" s="98"/>
      <c r="CK43" s="98"/>
      <c r="CL43" s="98"/>
      <c r="CM43" s="98"/>
      <c r="CN43" s="98"/>
      <c r="CO43" s="98"/>
      <c r="CP43" s="98"/>
      <c r="CQ43" s="98"/>
      <c r="CR43" s="98"/>
      <c r="CS43" s="98"/>
      <c r="CT43" s="98"/>
      <c r="CU43" s="98"/>
      <c r="CV43" s="98"/>
    </row>
    <row r="44" spans="1:100" ht="13.5" customHeight="1" thickBot="1" x14ac:dyDescent="0.25">
      <c r="A44" s="293">
        <v>403029</v>
      </c>
      <c r="B44" s="294"/>
      <c r="C44" s="295"/>
      <c r="D44" s="296" t="s">
        <v>2010</v>
      </c>
      <c r="E44" s="297"/>
      <c r="F44" s="297"/>
      <c r="G44" s="297"/>
      <c r="H44" s="297"/>
      <c r="I44" s="297"/>
      <c r="J44" s="297"/>
      <c r="K44" s="297"/>
      <c r="L44" s="297"/>
      <c r="M44" s="297"/>
      <c r="N44" s="321"/>
      <c r="O44" s="298">
        <v>600</v>
      </c>
      <c r="P44" s="299"/>
      <c r="Q44" s="299"/>
      <c r="R44" s="300"/>
      <c r="S44" s="299"/>
      <c r="T44" s="301"/>
      <c r="U44" s="293">
        <v>403071</v>
      </c>
      <c r="V44" s="294"/>
      <c r="W44" s="295"/>
      <c r="X44" s="296" t="s">
        <v>2011</v>
      </c>
      <c r="Y44" s="297"/>
      <c r="Z44" s="297"/>
      <c r="AA44" s="297"/>
      <c r="AB44" s="297"/>
      <c r="AC44" s="297"/>
      <c r="AD44" s="297"/>
      <c r="AE44" s="297"/>
      <c r="AF44" s="297"/>
      <c r="AG44" s="297"/>
      <c r="AH44" s="321"/>
      <c r="AI44" s="298">
        <v>300</v>
      </c>
      <c r="AJ44" s="299"/>
      <c r="AK44" s="299"/>
      <c r="AL44" s="300"/>
      <c r="AM44" s="299"/>
      <c r="AN44" s="301"/>
      <c r="AO44" s="98"/>
      <c r="AP44" s="98"/>
      <c r="AQ44" s="98"/>
      <c r="AR44" s="98"/>
      <c r="AS44" s="98"/>
      <c r="AT44" s="98"/>
      <c r="AU44" s="98"/>
      <c r="AV44" s="98"/>
      <c r="AW44" s="98"/>
      <c r="AX44" s="98"/>
      <c r="AY44" s="98"/>
      <c r="AZ44" s="98"/>
      <c r="BA44" s="98"/>
      <c r="BB44" s="98"/>
      <c r="BC44" s="98"/>
      <c r="BD44" s="98"/>
      <c r="BE44" s="98"/>
      <c r="BF44" s="98"/>
      <c r="BG44" s="98"/>
      <c r="BH44" s="98"/>
      <c r="BI44" s="278" t="s">
        <v>2009</v>
      </c>
      <c r="BJ44" s="279"/>
      <c r="BK44" s="279"/>
      <c r="BL44" s="279"/>
      <c r="BM44" s="279"/>
      <c r="BN44" s="279"/>
      <c r="BO44" s="279"/>
      <c r="BP44" s="279"/>
      <c r="BQ44" s="279"/>
      <c r="BR44" s="279"/>
      <c r="BS44" s="279"/>
      <c r="BT44" s="279"/>
      <c r="BU44" s="279"/>
      <c r="BV44" s="320"/>
      <c r="BW44" s="391">
        <f>SUM(BW38:BW43)</f>
        <v>2726</v>
      </c>
      <c r="BX44" s="392"/>
      <c r="BY44" s="393"/>
      <c r="BZ44" s="571" t="str">
        <f>IF(COUNTA(BZ38:BZ43)=0,"",SUMIF(BZ38:BZ43,"●",BW38:BW43)+SUM(BZ38:BZ43))</f>
        <v/>
      </c>
      <c r="CA44" s="572"/>
      <c r="CB44" s="573"/>
      <c r="CC44" s="98"/>
      <c r="CD44" s="98"/>
      <c r="CE44" s="98"/>
      <c r="CF44" s="98"/>
      <c r="CG44" s="98"/>
      <c r="CH44" s="98"/>
      <c r="CI44" s="98"/>
      <c r="CJ44" s="98"/>
      <c r="CK44" s="98"/>
      <c r="CL44" s="98"/>
      <c r="CM44" s="98"/>
      <c r="CN44" s="98"/>
      <c r="CO44" s="98"/>
      <c r="CP44" s="98"/>
      <c r="CQ44" s="98"/>
      <c r="CR44" s="98"/>
      <c r="CS44" s="98"/>
      <c r="CT44" s="98"/>
      <c r="CU44" s="98"/>
      <c r="CV44" s="98"/>
    </row>
    <row r="45" spans="1:100" ht="13.5" customHeight="1" x14ac:dyDescent="0.2">
      <c r="A45" s="293">
        <v>403030</v>
      </c>
      <c r="B45" s="294"/>
      <c r="C45" s="295"/>
      <c r="D45" s="296" t="s">
        <v>2012</v>
      </c>
      <c r="E45" s="297"/>
      <c r="F45" s="297"/>
      <c r="G45" s="297"/>
      <c r="H45" s="297"/>
      <c r="I45" s="297"/>
      <c r="J45" s="297"/>
      <c r="K45" s="297"/>
      <c r="L45" s="297"/>
      <c r="M45" s="297"/>
      <c r="N45" s="321"/>
      <c r="O45" s="298">
        <v>250</v>
      </c>
      <c r="P45" s="299"/>
      <c r="Q45" s="299"/>
      <c r="R45" s="300"/>
      <c r="S45" s="299"/>
      <c r="T45" s="301"/>
      <c r="U45" s="376" t="s">
        <v>2013</v>
      </c>
      <c r="V45" s="377"/>
      <c r="W45" s="377"/>
      <c r="X45" s="377"/>
      <c r="Y45" s="377"/>
      <c r="Z45" s="377"/>
      <c r="AA45" s="377"/>
      <c r="AB45" s="377"/>
      <c r="AC45" s="377"/>
      <c r="AD45" s="377"/>
      <c r="AE45" s="377"/>
      <c r="AF45" s="377"/>
      <c r="AG45" s="377"/>
      <c r="AH45" s="378"/>
      <c r="AI45" s="356">
        <f>SUM(AI40:AI44)</f>
        <v>2270</v>
      </c>
      <c r="AJ45" s="357"/>
      <c r="AK45" s="358"/>
      <c r="AL45" s="359" t="str">
        <f>IF(COUNTA(AL40:AL44)=0,"",SUMIF(AL40:AL44,"●",AI40:AI44)+SUM(AL40:AL44))</f>
        <v/>
      </c>
      <c r="AM45" s="357"/>
      <c r="AN45" s="358"/>
      <c r="AO45" s="98"/>
      <c r="AP45" s="98"/>
      <c r="AQ45" s="98"/>
      <c r="AR45" s="98"/>
      <c r="AS45" s="98"/>
      <c r="AT45" s="98"/>
      <c r="AU45" s="98"/>
      <c r="AV45" s="98"/>
      <c r="AW45" s="98"/>
      <c r="AX45" s="98"/>
      <c r="AY45" s="98"/>
      <c r="AZ45" s="98"/>
      <c r="BA45" s="98"/>
      <c r="BB45" s="98"/>
      <c r="BC45" s="98"/>
      <c r="BD45" s="98"/>
      <c r="BE45" s="98"/>
      <c r="BF45" s="98"/>
      <c r="BG45" s="98"/>
      <c r="BH45" s="98"/>
      <c r="BI45" s="569" t="s">
        <v>67</v>
      </c>
      <c r="BJ45" s="569"/>
      <c r="BK45" s="569"/>
      <c r="BL45" s="569"/>
      <c r="BM45" s="569"/>
      <c r="BN45" s="569"/>
      <c r="BO45" s="569"/>
      <c r="BP45" s="366">
        <f>BC19+BC29+BC41+BW20+BW26+BW37+BW44</f>
        <v>27976</v>
      </c>
      <c r="BQ45" s="404"/>
      <c r="BR45" s="404"/>
      <c r="BS45" s="404"/>
      <c r="BT45" s="404"/>
      <c r="BU45" s="404"/>
      <c r="BV45" s="405"/>
      <c r="BW45" s="375"/>
      <c r="BX45" s="367"/>
      <c r="BY45" s="367"/>
      <c r="BZ45" s="370"/>
      <c r="CA45" s="370"/>
      <c r="CB45" s="371"/>
      <c r="CC45" s="98"/>
      <c r="CD45" s="98"/>
      <c r="CE45" s="98"/>
      <c r="CF45" s="98"/>
      <c r="CG45" s="98"/>
      <c r="CH45" s="98"/>
      <c r="CI45" s="98"/>
      <c r="CJ45" s="98"/>
      <c r="CK45" s="98"/>
      <c r="CL45" s="98"/>
      <c r="CM45" s="98"/>
      <c r="CN45" s="98"/>
      <c r="CO45" s="98"/>
      <c r="CP45" s="98"/>
      <c r="CQ45" s="98"/>
      <c r="CR45" s="98"/>
      <c r="CS45" s="98"/>
      <c r="CT45" s="98"/>
      <c r="CU45" s="98"/>
      <c r="CV45" s="98"/>
    </row>
    <row r="46" spans="1:100" ht="13.5" customHeight="1" x14ac:dyDescent="0.2">
      <c r="A46" s="293">
        <v>403031</v>
      </c>
      <c r="B46" s="294"/>
      <c r="C46" s="295"/>
      <c r="D46" s="296" t="s">
        <v>2014</v>
      </c>
      <c r="E46" s="297"/>
      <c r="F46" s="297"/>
      <c r="G46" s="297"/>
      <c r="H46" s="297"/>
      <c r="I46" s="297"/>
      <c r="J46" s="297"/>
      <c r="K46" s="297"/>
      <c r="L46" s="297"/>
      <c r="M46" s="297"/>
      <c r="N46" s="321"/>
      <c r="O46" s="298">
        <v>750</v>
      </c>
      <c r="P46" s="299"/>
      <c r="Q46" s="299"/>
      <c r="R46" s="300"/>
      <c r="S46" s="299"/>
      <c r="T46" s="301"/>
      <c r="U46" s="293">
        <v>403072</v>
      </c>
      <c r="V46" s="294"/>
      <c r="W46" s="295"/>
      <c r="X46" s="296" t="s">
        <v>2015</v>
      </c>
      <c r="Y46" s="297"/>
      <c r="Z46" s="297"/>
      <c r="AA46" s="297"/>
      <c r="AB46" s="297"/>
      <c r="AC46" s="297"/>
      <c r="AD46" s="297"/>
      <c r="AE46" s="297"/>
      <c r="AF46" s="297"/>
      <c r="AG46" s="297"/>
      <c r="AH46" s="321"/>
      <c r="AI46" s="298">
        <v>600</v>
      </c>
      <c r="AJ46" s="299"/>
      <c r="AK46" s="299"/>
      <c r="AL46" s="300"/>
      <c r="AM46" s="299"/>
      <c r="AN46" s="301"/>
      <c r="AO46" s="98"/>
      <c r="AP46" s="98"/>
      <c r="AQ46" s="98"/>
      <c r="AR46" s="98"/>
      <c r="AS46" s="98"/>
      <c r="AT46" s="98"/>
      <c r="AU46" s="98"/>
      <c r="AV46" s="98"/>
      <c r="AW46" s="98"/>
      <c r="AX46" s="98"/>
      <c r="AY46" s="98"/>
      <c r="AZ46" s="98"/>
      <c r="BA46" s="98"/>
      <c r="BB46" s="98"/>
      <c r="BC46" s="98"/>
      <c r="BD46" s="98"/>
      <c r="BE46" s="98"/>
      <c r="BF46" s="98"/>
      <c r="BG46" s="98"/>
      <c r="BH46" s="98"/>
      <c r="BI46" s="569"/>
      <c r="BJ46" s="569"/>
      <c r="BK46" s="569"/>
      <c r="BL46" s="569"/>
      <c r="BM46" s="569"/>
      <c r="BN46" s="569"/>
      <c r="BO46" s="569"/>
      <c r="BP46" s="406"/>
      <c r="BQ46" s="407"/>
      <c r="BR46" s="407"/>
      <c r="BS46" s="407"/>
      <c r="BT46" s="407"/>
      <c r="BU46" s="407"/>
      <c r="BV46" s="408"/>
      <c r="BW46" s="369"/>
      <c r="BX46" s="370"/>
      <c r="BY46" s="370"/>
      <c r="BZ46" s="370"/>
      <c r="CA46" s="370"/>
      <c r="CB46" s="371"/>
      <c r="CC46" s="98"/>
      <c r="CD46" s="98"/>
      <c r="CE46" s="98"/>
      <c r="CF46" s="98"/>
      <c r="CG46" s="98"/>
      <c r="CH46" s="98"/>
      <c r="CI46" s="98"/>
      <c r="CJ46" s="98"/>
      <c r="CK46" s="98"/>
      <c r="CL46" s="98"/>
      <c r="CM46" s="98"/>
      <c r="CN46" s="98"/>
      <c r="CO46" s="98"/>
      <c r="CP46" s="98"/>
      <c r="CQ46" s="98"/>
      <c r="CR46" s="98"/>
      <c r="CS46" s="98"/>
      <c r="CT46" s="98"/>
      <c r="CU46" s="98"/>
      <c r="CV46" s="98"/>
    </row>
    <row r="47" spans="1:100" ht="13.5" customHeight="1" thickBot="1" x14ac:dyDescent="0.25">
      <c r="A47" s="293">
        <v>403032</v>
      </c>
      <c r="B47" s="294"/>
      <c r="C47" s="295"/>
      <c r="D47" s="296" t="s">
        <v>2282</v>
      </c>
      <c r="E47" s="297"/>
      <c r="F47" s="297"/>
      <c r="G47" s="297"/>
      <c r="H47" s="297"/>
      <c r="I47" s="297"/>
      <c r="J47" s="297"/>
      <c r="K47" s="297"/>
      <c r="L47" s="297"/>
      <c r="M47" s="297"/>
      <c r="N47" s="321"/>
      <c r="O47" s="298">
        <v>240</v>
      </c>
      <c r="P47" s="299"/>
      <c r="Q47" s="299"/>
      <c r="R47" s="300"/>
      <c r="S47" s="299"/>
      <c r="T47" s="301"/>
      <c r="U47" s="293">
        <v>403073</v>
      </c>
      <c r="V47" s="294"/>
      <c r="W47" s="295"/>
      <c r="X47" s="296" t="s">
        <v>2016</v>
      </c>
      <c r="Y47" s="297"/>
      <c r="Z47" s="297"/>
      <c r="AA47" s="297"/>
      <c r="AB47" s="297"/>
      <c r="AC47" s="297"/>
      <c r="AD47" s="297"/>
      <c r="AE47" s="297"/>
      <c r="AF47" s="297"/>
      <c r="AG47" s="297"/>
      <c r="AH47" s="321"/>
      <c r="AI47" s="298">
        <v>600</v>
      </c>
      <c r="AJ47" s="299"/>
      <c r="AK47" s="299"/>
      <c r="AL47" s="300"/>
      <c r="AM47" s="299"/>
      <c r="AN47" s="301"/>
      <c r="AO47" s="98"/>
      <c r="AP47" s="98"/>
      <c r="AQ47" s="98"/>
      <c r="AR47" s="98"/>
      <c r="AS47" s="98"/>
      <c r="AT47" s="98"/>
      <c r="AU47" s="98"/>
      <c r="AV47" s="98"/>
      <c r="AW47" s="98"/>
      <c r="AX47" s="98"/>
      <c r="AY47" s="98"/>
      <c r="AZ47" s="98"/>
      <c r="BA47" s="98"/>
      <c r="BB47" s="98"/>
      <c r="BC47" s="98"/>
      <c r="BD47" s="98"/>
      <c r="BE47" s="98"/>
      <c r="BF47" s="98"/>
      <c r="BG47" s="98"/>
      <c r="BH47" s="98"/>
      <c r="BI47" s="570"/>
      <c r="BJ47" s="570"/>
      <c r="BK47" s="570"/>
      <c r="BL47" s="570"/>
      <c r="BM47" s="570"/>
      <c r="BN47" s="570"/>
      <c r="BO47" s="570"/>
      <c r="BP47" s="409"/>
      <c r="BQ47" s="410"/>
      <c r="BR47" s="410"/>
      <c r="BS47" s="410"/>
      <c r="BT47" s="410"/>
      <c r="BU47" s="410"/>
      <c r="BV47" s="411"/>
      <c r="BW47" s="372"/>
      <c r="BX47" s="373"/>
      <c r="BY47" s="373"/>
      <c r="BZ47" s="373"/>
      <c r="CA47" s="373"/>
      <c r="CB47" s="374"/>
      <c r="CC47" s="98"/>
      <c r="CD47" s="98"/>
      <c r="CE47" s="98"/>
      <c r="CF47" s="98"/>
      <c r="CG47" s="98"/>
      <c r="CH47" s="98"/>
      <c r="CI47" s="98"/>
      <c r="CJ47" s="98"/>
      <c r="CK47" s="98"/>
      <c r="CL47" s="98"/>
      <c r="CM47" s="98"/>
      <c r="CN47" s="98"/>
      <c r="CO47" s="98"/>
      <c r="CP47" s="98"/>
      <c r="CQ47" s="98"/>
      <c r="CR47" s="98"/>
      <c r="CS47" s="98"/>
      <c r="CT47" s="98"/>
      <c r="CU47" s="98"/>
      <c r="CV47" s="98"/>
    </row>
    <row r="48" spans="1:100" ht="13.5" customHeight="1" x14ac:dyDescent="0.2">
      <c r="A48" s="293">
        <v>403033</v>
      </c>
      <c r="B48" s="294"/>
      <c r="C48" s="295"/>
      <c r="D48" s="296" t="s">
        <v>2017</v>
      </c>
      <c r="E48" s="297"/>
      <c r="F48" s="297"/>
      <c r="G48" s="297"/>
      <c r="H48" s="297"/>
      <c r="I48" s="297"/>
      <c r="J48" s="297"/>
      <c r="K48" s="297"/>
      <c r="L48" s="297"/>
      <c r="M48" s="297"/>
      <c r="N48" s="321"/>
      <c r="O48" s="298">
        <v>850</v>
      </c>
      <c r="P48" s="299"/>
      <c r="Q48" s="299"/>
      <c r="R48" s="300"/>
      <c r="S48" s="299"/>
      <c r="T48" s="301"/>
      <c r="U48" s="293">
        <v>403074</v>
      </c>
      <c r="V48" s="294"/>
      <c r="W48" s="295"/>
      <c r="X48" s="296" t="s">
        <v>2018</v>
      </c>
      <c r="Y48" s="297"/>
      <c r="Z48" s="297"/>
      <c r="AA48" s="297"/>
      <c r="AB48" s="297"/>
      <c r="AC48" s="297"/>
      <c r="AD48" s="297"/>
      <c r="AE48" s="297"/>
      <c r="AF48" s="297"/>
      <c r="AG48" s="297"/>
      <c r="AH48" s="321"/>
      <c r="AI48" s="298">
        <v>600</v>
      </c>
      <c r="AJ48" s="299"/>
      <c r="AK48" s="299"/>
      <c r="AL48" s="300"/>
      <c r="AM48" s="299"/>
      <c r="AN48" s="301"/>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row>
    <row r="49" spans="1:100" ht="13.5" customHeight="1" x14ac:dyDescent="0.25">
      <c r="A49" s="293">
        <v>403034</v>
      </c>
      <c r="B49" s="294"/>
      <c r="C49" s="295"/>
      <c r="D49" s="296" t="s">
        <v>2019</v>
      </c>
      <c r="E49" s="297"/>
      <c r="F49" s="297"/>
      <c r="G49" s="297"/>
      <c r="H49" s="297"/>
      <c r="I49" s="297"/>
      <c r="J49" s="297"/>
      <c r="K49" s="297"/>
      <c r="L49" s="297"/>
      <c r="M49" s="297"/>
      <c r="N49" s="321"/>
      <c r="O49" s="298">
        <v>300</v>
      </c>
      <c r="P49" s="299"/>
      <c r="Q49" s="299"/>
      <c r="R49" s="300"/>
      <c r="S49" s="299"/>
      <c r="T49" s="301"/>
      <c r="U49" s="293">
        <v>403092</v>
      </c>
      <c r="V49" s="294"/>
      <c r="W49" s="295"/>
      <c r="X49" s="296" t="s">
        <v>2020</v>
      </c>
      <c r="Y49" s="297"/>
      <c r="Z49" s="297"/>
      <c r="AA49" s="297"/>
      <c r="AB49" s="297"/>
      <c r="AC49" s="297"/>
      <c r="AD49" s="297"/>
      <c r="AE49" s="297"/>
      <c r="AF49" s="297"/>
      <c r="AG49" s="297"/>
      <c r="AH49" s="321"/>
      <c r="AI49" s="298">
        <v>500</v>
      </c>
      <c r="AJ49" s="299"/>
      <c r="AK49" s="299"/>
      <c r="AL49" s="300"/>
      <c r="AM49" s="299"/>
      <c r="AN49" s="301"/>
      <c r="AO49" s="98"/>
      <c r="AP49" s="98"/>
      <c r="AQ49" s="98"/>
      <c r="AR49" s="98"/>
      <c r="AS49" s="98"/>
      <c r="AT49" s="98"/>
      <c r="AU49" s="75"/>
      <c r="AV49" s="74"/>
      <c r="AW49" s="74"/>
      <c r="AX49" s="74"/>
      <c r="AY49" s="74"/>
      <c r="AZ49" s="74"/>
      <c r="BA49" s="74"/>
      <c r="BB49" s="74"/>
      <c r="BC49" s="74"/>
      <c r="BD49" s="74"/>
      <c r="BE49" s="74"/>
      <c r="BF49" s="74"/>
      <c r="BG49" s="74"/>
      <c r="BH49" s="74"/>
      <c r="BI49" s="74"/>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row>
    <row r="50" spans="1:100" ht="13.5" customHeight="1" x14ac:dyDescent="0.25">
      <c r="A50" s="293">
        <v>403035</v>
      </c>
      <c r="B50" s="294"/>
      <c r="C50" s="295"/>
      <c r="D50" s="296" t="s">
        <v>2021</v>
      </c>
      <c r="E50" s="297"/>
      <c r="F50" s="297"/>
      <c r="G50" s="297"/>
      <c r="H50" s="297"/>
      <c r="I50" s="297"/>
      <c r="J50" s="297"/>
      <c r="K50" s="297"/>
      <c r="L50" s="297"/>
      <c r="M50" s="297"/>
      <c r="N50" s="321"/>
      <c r="O50" s="298">
        <v>300</v>
      </c>
      <c r="P50" s="299"/>
      <c r="Q50" s="299"/>
      <c r="R50" s="300"/>
      <c r="S50" s="299"/>
      <c r="T50" s="301"/>
      <c r="U50" s="293">
        <v>403075</v>
      </c>
      <c r="V50" s="294"/>
      <c r="W50" s="295"/>
      <c r="X50" s="296" t="s">
        <v>86</v>
      </c>
      <c r="Y50" s="297"/>
      <c r="Z50" s="297"/>
      <c r="AA50" s="297"/>
      <c r="AB50" s="297"/>
      <c r="AC50" s="297"/>
      <c r="AD50" s="297"/>
      <c r="AE50" s="297"/>
      <c r="AF50" s="297"/>
      <c r="AG50" s="297"/>
      <c r="AH50" s="321"/>
      <c r="AI50" s="298">
        <v>300</v>
      </c>
      <c r="AJ50" s="299"/>
      <c r="AK50" s="299"/>
      <c r="AL50" s="300"/>
      <c r="AM50" s="299"/>
      <c r="AN50" s="301"/>
      <c r="AO50" s="98"/>
      <c r="AP50" s="98"/>
      <c r="AQ50" s="98"/>
      <c r="AR50" s="98"/>
      <c r="AS50" s="98"/>
      <c r="AT50" s="98"/>
      <c r="AU50" s="74"/>
      <c r="AV50" s="74"/>
      <c r="AW50" s="74"/>
      <c r="AX50" s="74"/>
      <c r="AY50" s="74"/>
      <c r="AZ50" s="74"/>
      <c r="BA50" s="74"/>
      <c r="BB50" s="74"/>
      <c r="BC50" s="74"/>
      <c r="BD50" s="74"/>
      <c r="BE50" s="74"/>
      <c r="BF50" s="74"/>
      <c r="BG50" s="74"/>
      <c r="BH50" s="74"/>
      <c r="BI50" s="74"/>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row>
    <row r="51" spans="1:100" ht="13.5" customHeight="1" x14ac:dyDescent="0.2">
      <c r="A51" s="293">
        <v>403036</v>
      </c>
      <c r="B51" s="294"/>
      <c r="C51" s="295"/>
      <c r="D51" s="296" t="s">
        <v>2022</v>
      </c>
      <c r="E51" s="297"/>
      <c r="F51" s="297"/>
      <c r="G51" s="297"/>
      <c r="H51" s="297"/>
      <c r="I51" s="297"/>
      <c r="J51" s="297"/>
      <c r="K51" s="297"/>
      <c r="L51" s="297"/>
      <c r="M51" s="297"/>
      <c r="N51" s="321"/>
      <c r="O51" s="298">
        <v>50</v>
      </c>
      <c r="P51" s="299"/>
      <c r="Q51" s="299"/>
      <c r="R51" s="300"/>
      <c r="S51" s="299"/>
      <c r="T51" s="301"/>
      <c r="U51" s="293">
        <v>403076</v>
      </c>
      <c r="V51" s="294"/>
      <c r="W51" s="295"/>
      <c r="X51" s="296" t="s">
        <v>83</v>
      </c>
      <c r="Y51" s="297"/>
      <c r="Z51" s="297"/>
      <c r="AA51" s="297"/>
      <c r="AB51" s="297"/>
      <c r="AC51" s="297"/>
      <c r="AD51" s="297"/>
      <c r="AE51" s="297"/>
      <c r="AF51" s="297"/>
      <c r="AG51" s="297"/>
      <c r="AH51" s="321"/>
      <c r="AI51" s="298">
        <v>300</v>
      </c>
      <c r="AJ51" s="299"/>
      <c r="AK51" s="299"/>
      <c r="AL51" s="300"/>
      <c r="AM51" s="299"/>
      <c r="AN51" s="301"/>
      <c r="AO51" s="98"/>
      <c r="AP51" s="98"/>
      <c r="AQ51" s="98"/>
      <c r="AR51" s="98"/>
      <c r="AS51" s="98"/>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row>
    <row r="52" spans="1:100" ht="13.5" customHeight="1" x14ac:dyDescent="0.2">
      <c r="A52" s="376" t="s">
        <v>2023</v>
      </c>
      <c r="B52" s="377"/>
      <c r="C52" s="377"/>
      <c r="D52" s="377"/>
      <c r="E52" s="377"/>
      <c r="F52" s="377"/>
      <c r="G52" s="377"/>
      <c r="H52" s="377"/>
      <c r="I52" s="377"/>
      <c r="J52" s="377"/>
      <c r="K52" s="377"/>
      <c r="L52" s="377"/>
      <c r="M52" s="377"/>
      <c r="N52" s="378"/>
      <c r="O52" s="356">
        <f>SUM(O34:O51)</f>
        <v>8287</v>
      </c>
      <c r="P52" s="357"/>
      <c r="Q52" s="358"/>
      <c r="R52" s="359" t="str">
        <f>IF(COUNTA(R34:R51)=0,"",SUMIF(R34:R51,"●",O34:O51)+SUM(R34:R51))</f>
        <v/>
      </c>
      <c r="S52" s="357"/>
      <c r="T52" s="358"/>
      <c r="U52" s="376" t="s">
        <v>2024</v>
      </c>
      <c r="V52" s="377"/>
      <c r="W52" s="377"/>
      <c r="X52" s="377"/>
      <c r="Y52" s="377"/>
      <c r="Z52" s="377"/>
      <c r="AA52" s="377"/>
      <c r="AB52" s="377"/>
      <c r="AC52" s="377"/>
      <c r="AD52" s="377"/>
      <c r="AE52" s="377"/>
      <c r="AF52" s="377"/>
      <c r="AG52" s="377"/>
      <c r="AH52" s="378"/>
      <c r="AI52" s="356">
        <f>SUM(AI46:AI51)</f>
        <v>2900</v>
      </c>
      <c r="AJ52" s="357"/>
      <c r="AK52" s="358"/>
      <c r="AL52" s="359" t="str">
        <f>IF(COUNTA(AL46:AL51)=0,"",SUMIF(AL46:AL51,"●",AI46:AI51)+SUM(AL46:AL51))</f>
        <v/>
      </c>
      <c r="AM52" s="357"/>
      <c r="AN52" s="358"/>
      <c r="AO52" s="98"/>
      <c r="AP52" s="98"/>
      <c r="AQ52" s="98"/>
      <c r="AR52" s="98"/>
      <c r="AS52" s="98"/>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row>
    <row r="53" spans="1:100" ht="13.5" customHeight="1" x14ac:dyDescent="0.2">
      <c r="A53" s="293">
        <v>403037</v>
      </c>
      <c r="B53" s="294"/>
      <c r="C53" s="295"/>
      <c r="D53" s="296" t="s">
        <v>2313</v>
      </c>
      <c r="E53" s="297"/>
      <c r="F53" s="297"/>
      <c r="G53" s="297"/>
      <c r="H53" s="297"/>
      <c r="I53" s="297"/>
      <c r="J53" s="297"/>
      <c r="K53" s="297"/>
      <c r="L53" s="297"/>
      <c r="M53" s="297"/>
      <c r="N53" s="321"/>
      <c r="O53" s="298">
        <v>700</v>
      </c>
      <c r="P53" s="299"/>
      <c r="Q53" s="299"/>
      <c r="R53" s="300"/>
      <c r="S53" s="299"/>
      <c r="T53" s="301"/>
      <c r="U53" s="293">
        <v>403077</v>
      </c>
      <c r="V53" s="294"/>
      <c r="W53" s="295"/>
      <c r="X53" s="296" t="s">
        <v>2025</v>
      </c>
      <c r="Y53" s="297"/>
      <c r="Z53" s="297"/>
      <c r="AA53" s="297"/>
      <c r="AB53" s="297"/>
      <c r="AC53" s="297"/>
      <c r="AD53" s="297"/>
      <c r="AE53" s="297"/>
      <c r="AF53" s="297"/>
      <c r="AG53" s="297"/>
      <c r="AH53" s="321"/>
      <c r="AI53" s="298">
        <v>550</v>
      </c>
      <c r="AJ53" s="299"/>
      <c r="AK53" s="299"/>
      <c r="AL53" s="300"/>
      <c r="AM53" s="299"/>
      <c r="AN53" s="301"/>
      <c r="AO53" s="98"/>
      <c r="AP53" s="98"/>
      <c r="AQ53" s="98"/>
      <c r="AR53" s="98"/>
      <c r="AS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row>
    <row r="54" spans="1:100" ht="13.5" customHeight="1" x14ac:dyDescent="0.2">
      <c r="A54" s="293">
        <v>403038</v>
      </c>
      <c r="B54" s="294"/>
      <c r="C54" s="295"/>
      <c r="D54" s="296" t="s">
        <v>2026</v>
      </c>
      <c r="E54" s="297"/>
      <c r="F54" s="297"/>
      <c r="G54" s="297"/>
      <c r="H54" s="297"/>
      <c r="I54" s="297"/>
      <c r="J54" s="297"/>
      <c r="K54" s="297"/>
      <c r="L54" s="297"/>
      <c r="M54" s="297"/>
      <c r="N54" s="321"/>
      <c r="O54" s="298">
        <v>650</v>
      </c>
      <c r="P54" s="299"/>
      <c r="Q54" s="299"/>
      <c r="R54" s="300"/>
      <c r="S54" s="299"/>
      <c r="T54" s="301"/>
      <c r="U54" s="293">
        <v>403078</v>
      </c>
      <c r="V54" s="294"/>
      <c r="W54" s="295"/>
      <c r="X54" s="296" t="s">
        <v>1892</v>
      </c>
      <c r="Y54" s="297"/>
      <c r="Z54" s="297"/>
      <c r="AA54" s="297"/>
      <c r="AB54" s="297"/>
      <c r="AC54" s="297"/>
      <c r="AD54" s="297"/>
      <c r="AE54" s="297"/>
      <c r="AF54" s="297"/>
      <c r="AG54" s="297"/>
      <c r="AH54" s="321"/>
      <c r="AI54" s="298">
        <v>225</v>
      </c>
      <c r="AJ54" s="299"/>
      <c r="AK54" s="299"/>
      <c r="AL54" s="300"/>
      <c r="AM54" s="299"/>
      <c r="AN54" s="301"/>
      <c r="AO54" s="98"/>
      <c r="AP54" s="98"/>
      <c r="AQ54" s="98"/>
      <c r="AR54" s="98"/>
      <c r="AS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row>
    <row r="55" spans="1:100" ht="13.5" customHeight="1" x14ac:dyDescent="0.2">
      <c r="A55" s="293">
        <v>403039</v>
      </c>
      <c r="B55" s="294"/>
      <c r="C55" s="295"/>
      <c r="D55" s="296" t="s">
        <v>2027</v>
      </c>
      <c r="E55" s="297"/>
      <c r="F55" s="297"/>
      <c r="G55" s="297"/>
      <c r="H55" s="297"/>
      <c r="I55" s="297"/>
      <c r="J55" s="297"/>
      <c r="K55" s="297"/>
      <c r="L55" s="297"/>
      <c r="M55" s="297"/>
      <c r="N55" s="321"/>
      <c r="O55" s="298">
        <v>220</v>
      </c>
      <c r="P55" s="299"/>
      <c r="Q55" s="299"/>
      <c r="R55" s="300"/>
      <c r="S55" s="299"/>
      <c r="T55" s="301"/>
      <c r="U55" s="293">
        <v>403079</v>
      </c>
      <c r="V55" s="294"/>
      <c r="W55" s="295"/>
      <c r="X55" s="296" t="s">
        <v>80</v>
      </c>
      <c r="Y55" s="297"/>
      <c r="Z55" s="297"/>
      <c r="AA55" s="297"/>
      <c r="AB55" s="297"/>
      <c r="AC55" s="297"/>
      <c r="AD55" s="297"/>
      <c r="AE55" s="297"/>
      <c r="AF55" s="297"/>
      <c r="AG55" s="297"/>
      <c r="AH55" s="321"/>
      <c r="AI55" s="298">
        <v>300</v>
      </c>
      <c r="AJ55" s="299"/>
      <c r="AK55" s="299"/>
      <c r="AL55" s="300"/>
      <c r="AM55" s="299"/>
      <c r="AN55" s="301"/>
      <c r="AO55" s="98"/>
      <c r="AP55" s="98"/>
      <c r="AQ55" s="98"/>
      <c r="AR55" s="98"/>
      <c r="AS55" s="98"/>
      <c r="BD55" s="77"/>
      <c r="BE55" s="77"/>
      <c r="BF55" s="77"/>
      <c r="BG55" s="77"/>
      <c r="BH55" s="77"/>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row>
    <row r="56" spans="1:100" ht="13.5" customHeight="1" x14ac:dyDescent="0.2">
      <c r="A56" s="293">
        <v>403042</v>
      </c>
      <c r="B56" s="294"/>
      <c r="C56" s="295"/>
      <c r="D56" s="296" t="s">
        <v>2028</v>
      </c>
      <c r="E56" s="297"/>
      <c r="F56" s="297"/>
      <c r="G56" s="297"/>
      <c r="H56" s="297"/>
      <c r="I56" s="297"/>
      <c r="J56" s="297"/>
      <c r="K56" s="297"/>
      <c r="L56" s="297"/>
      <c r="M56" s="297"/>
      <c r="N56" s="321"/>
      <c r="O56" s="298">
        <v>600</v>
      </c>
      <c r="P56" s="299"/>
      <c r="Q56" s="299"/>
      <c r="R56" s="300"/>
      <c r="S56" s="299"/>
      <c r="T56" s="301"/>
      <c r="U56" s="293">
        <v>403080</v>
      </c>
      <c r="V56" s="294"/>
      <c r="W56" s="295"/>
      <c r="X56" s="296" t="s">
        <v>2101</v>
      </c>
      <c r="Y56" s="297"/>
      <c r="Z56" s="297"/>
      <c r="AA56" s="297"/>
      <c r="AB56" s="297"/>
      <c r="AC56" s="297"/>
      <c r="AD56" s="297"/>
      <c r="AE56" s="297"/>
      <c r="AF56" s="297"/>
      <c r="AG56" s="297"/>
      <c r="AH56" s="321"/>
      <c r="AI56" s="298">
        <v>490</v>
      </c>
      <c r="AJ56" s="299"/>
      <c r="AK56" s="299"/>
      <c r="AL56" s="300"/>
      <c r="AM56" s="299"/>
      <c r="AN56" s="301"/>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row>
    <row r="57" spans="1:100" ht="13.5" customHeight="1" x14ac:dyDescent="0.2">
      <c r="A57" s="293">
        <v>403043</v>
      </c>
      <c r="B57" s="294"/>
      <c r="C57" s="295"/>
      <c r="D57" s="296" t="s">
        <v>2029</v>
      </c>
      <c r="E57" s="297"/>
      <c r="F57" s="297"/>
      <c r="G57" s="297"/>
      <c r="H57" s="297"/>
      <c r="I57" s="297"/>
      <c r="J57" s="297"/>
      <c r="K57" s="297"/>
      <c r="L57" s="297"/>
      <c r="M57" s="297"/>
      <c r="N57" s="321"/>
      <c r="O57" s="298">
        <v>193</v>
      </c>
      <c r="P57" s="299"/>
      <c r="Q57" s="299"/>
      <c r="R57" s="300"/>
      <c r="S57" s="299"/>
      <c r="T57" s="301"/>
      <c r="U57" s="293">
        <v>403081</v>
      </c>
      <c r="V57" s="294"/>
      <c r="W57" s="295"/>
      <c r="X57" s="296" t="s">
        <v>2030</v>
      </c>
      <c r="Y57" s="297"/>
      <c r="Z57" s="297"/>
      <c r="AA57" s="297"/>
      <c r="AB57" s="297"/>
      <c r="AC57" s="297"/>
      <c r="AD57" s="297"/>
      <c r="AE57" s="297"/>
      <c r="AF57" s="297"/>
      <c r="AG57" s="297"/>
      <c r="AH57" s="321"/>
      <c r="AI57" s="298">
        <v>405</v>
      </c>
      <c r="AJ57" s="299"/>
      <c r="AK57" s="299"/>
      <c r="AL57" s="300"/>
      <c r="AM57" s="299"/>
      <c r="AN57" s="301"/>
      <c r="AO57" s="98"/>
      <c r="AP57" s="98"/>
      <c r="AQ57" s="98"/>
      <c r="AR57" s="98"/>
      <c r="AS57" s="98"/>
      <c r="AT57" s="76"/>
      <c r="AU57" s="76"/>
      <c r="AV57" s="76"/>
      <c r="AW57" s="76"/>
      <c r="AX57" s="76"/>
      <c r="AY57" s="76"/>
      <c r="AZ57" s="76"/>
      <c r="BA57" s="76"/>
      <c r="BB57" s="76"/>
      <c r="BC57" s="76"/>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row>
    <row r="58" spans="1:100" ht="13.5" customHeight="1" x14ac:dyDescent="0.2">
      <c r="A58" s="293">
        <v>403044</v>
      </c>
      <c r="B58" s="294"/>
      <c r="C58" s="295"/>
      <c r="D58" s="296" t="s">
        <v>2283</v>
      </c>
      <c r="E58" s="297"/>
      <c r="F58" s="297"/>
      <c r="G58" s="297"/>
      <c r="H58" s="297"/>
      <c r="I58" s="297"/>
      <c r="J58" s="297"/>
      <c r="K58" s="297"/>
      <c r="L58" s="297"/>
      <c r="M58" s="297"/>
      <c r="N58" s="321"/>
      <c r="O58" s="298">
        <v>550</v>
      </c>
      <c r="P58" s="299"/>
      <c r="Q58" s="299"/>
      <c r="R58" s="300"/>
      <c r="S58" s="299"/>
      <c r="T58" s="301"/>
      <c r="U58" s="376" t="s">
        <v>2031</v>
      </c>
      <c r="V58" s="377"/>
      <c r="W58" s="377"/>
      <c r="X58" s="377"/>
      <c r="Y58" s="377"/>
      <c r="Z58" s="377"/>
      <c r="AA58" s="377"/>
      <c r="AB58" s="377"/>
      <c r="AC58" s="377"/>
      <c r="AD58" s="377"/>
      <c r="AE58" s="377"/>
      <c r="AF58" s="377"/>
      <c r="AG58" s="377"/>
      <c r="AH58" s="378"/>
      <c r="AI58" s="356">
        <f>SUM(AI53:AI57)</f>
        <v>1970</v>
      </c>
      <c r="AJ58" s="357"/>
      <c r="AK58" s="358"/>
      <c r="AL58" s="359" t="str">
        <f>IF(COUNTA(AL53:AL57)=0,"",SUMIF(AL53:AL57,"●",AI53:AI57)+SUM(AL53:AL57))</f>
        <v/>
      </c>
      <c r="AM58" s="357"/>
      <c r="AN58" s="358"/>
      <c r="AO58" s="98"/>
      <c r="AP58" s="98"/>
      <c r="AQ58" s="98"/>
      <c r="AR58" s="98"/>
      <c r="AS58" s="98"/>
      <c r="AT58" s="76"/>
      <c r="AU58" s="76"/>
      <c r="AV58" s="76"/>
      <c r="AW58" s="76"/>
      <c r="AX58" s="76"/>
      <c r="AY58" s="76"/>
      <c r="AZ58" s="76"/>
      <c r="BA58" s="76"/>
      <c r="BB58" s="76"/>
      <c r="BC58" s="76"/>
      <c r="BD58" s="98"/>
      <c r="BE58" s="76"/>
      <c r="BF58" s="76"/>
      <c r="BG58" s="76"/>
      <c r="BH58" s="76"/>
      <c r="BI58" s="76"/>
      <c r="BJ58" s="76"/>
      <c r="BK58" s="76"/>
      <c r="BL58" s="76"/>
      <c r="BM58" s="76"/>
      <c r="BN58" s="76"/>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row>
    <row r="59" spans="1:100" ht="13.5" customHeight="1" x14ac:dyDescent="0.2">
      <c r="A59" s="293">
        <v>403045</v>
      </c>
      <c r="B59" s="294"/>
      <c r="C59" s="295"/>
      <c r="D59" s="296" t="s">
        <v>2314</v>
      </c>
      <c r="E59" s="297"/>
      <c r="F59" s="297"/>
      <c r="G59" s="297"/>
      <c r="H59" s="297"/>
      <c r="I59" s="297"/>
      <c r="J59" s="297"/>
      <c r="K59" s="297"/>
      <c r="L59" s="297"/>
      <c r="M59" s="297"/>
      <c r="N59" s="321"/>
      <c r="O59" s="298">
        <v>300</v>
      </c>
      <c r="P59" s="299"/>
      <c r="Q59" s="299"/>
      <c r="R59" s="300"/>
      <c r="S59" s="299"/>
      <c r="T59" s="301"/>
      <c r="U59" s="293">
        <v>403082</v>
      </c>
      <c r="V59" s="294"/>
      <c r="W59" s="295"/>
      <c r="X59" s="296" t="s">
        <v>61</v>
      </c>
      <c r="Y59" s="297"/>
      <c r="Z59" s="297"/>
      <c r="AA59" s="297"/>
      <c r="AB59" s="297"/>
      <c r="AC59" s="297"/>
      <c r="AD59" s="297"/>
      <c r="AE59" s="297"/>
      <c r="AF59" s="297"/>
      <c r="AG59" s="297"/>
      <c r="AH59" s="321"/>
      <c r="AI59" s="298">
        <v>300</v>
      </c>
      <c r="AJ59" s="299"/>
      <c r="AK59" s="299"/>
      <c r="AL59" s="300"/>
      <c r="AM59" s="299"/>
      <c r="AN59" s="301"/>
      <c r="AO59" s="98"/>
      <c r="AP59" s="98"/>
      <c r="AQ59" s="98"/>
      <c r="AR59" s="98"/>
      <c r="AS59" s="98"/>
      <c r="AT59" s="76"/>
      <c r="AU59" s="76"/>
      <c r="AV59" s="76"/>
      <c r="AW59" s="76"/>
      <c r="AX59" s="76"/>
      <c r="AY59" s="76"/>
      <c r="AZ59" s="76"/>
      <c r="BA59" s="76"/>
      <c r="BB59" s="76"/>
      <c r="BC59" s="76"/>
      <c r="BD59" s="98"/>
      <c r="BE59" s="76"/>
      <c r="BF59" s="76"/>
      <c r="BG59" s="76"/>
      <c r="BH59" s="76"/>
      <c r="BI59" s="76"/>
      <c r="BJ59" s="76"/>
      <c r="BK59" s="76"/>
      <c r="BL59" s="76"/>
      <c r="BM59" s="76"/>
      <c r="BN59" s="76"/>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row>
    <row r="60" spans="1:100" ht="13.5" customHeight="1" x14ac:dyDescent="0.2">
      <c r="A60" s="293">
        <v>403046</v>
      </c>
      <c r="B60" s="294"/>
      <c r="C60" s="295"/>
      <c r="D60" s="296" t="s">
        <v>2284</v>
      </c>
      <c r="E60" s="297"/>
      <c r="F60" s="297"/>
      <c r="G60" s="297"/>
      <c r="H60" s="297"/>
      <c r="I60" s="297"/>
      <c r="J60" s="297"/>
      <c r="K60" s="297"/>
      <c r="L60" s="297"/>
      <c r="M60" s="297"/>
      <c r="N60" s="321"/>
      <c r="O60" s="298">
        <v>100</v>
      </c>
      <c r="P60" s="299"/>
      <c r="Q60" s="299"/>
      <c r="R60" s="300"/>
      <c r="S60" s="299"/>
      <c r="T60" s="301"/>
      <c r="U60" s="293">
        <v>403083</v>
      </c>
      <c r="V60" s="294"/>
      <c r="W60" s="295"/>
      <c r="X60" s="296" t="s">
        <v>2032</v>
      </c>
      <c r="Y60" s="297"/>
      <c r="Z60" s="297"/>
      <c r="AA60" s="297"/>
      <c r="AB60" s="297"/>
      <c r="AC60" s="297"/>
      <c r="AD60" s="297"/>
      <c r="AE60" s="297"/>
      <c r="AF60" s="297"/>
      <c r="AG60" s="297"/>
      <c r="AH60" s="321"/>
      <c r="AI60" s="298">
        <v>200</v>
      </c>
      <c r="AJ60" s="299"/>
      <c r="AK60" s="299"/>
      <c r="AL60" s="300"/>
      <c r="AM60" s="299"/>
      <c r="AN60" s="301"/>
      <c r="AO60" s="98"/>
      <c r="AP60" s="98"/>
      <c r="AQ60" s="98"/>
      <c r="AR60" s="98"/>
      <c r="AS60" s="98"/>
      <c r="AT60" s="76"/>
      <c r="AU60" s="76"/>
      <c r="AV60" s="76"/>
      <c r="AW60" s="76"/>
      <c r="AX60" s="76"/>
      <c r="AY60" s="76"/>
      <c r="AZ60" s="76"/>
      <c r="BA60" s="76"/>
      <c r="BB60" s="76"/>
      <c r="BC60" s="76"/>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row>
    <row r="61" spans="1:100" ht="13.5" customHeight="1" thickBot="1" x14ac:dyDescent="0.25">
      <c r="A61" s="278" t="s">
        <v>2034</v>
      </c>
      <c r="B61" s="279"/>
      <c r="C61" s="279"/>
      <c r="D61" s="279"/>
      <c r="E61" s="279"/>
      <c r="F61" s="279"/>
      <c r="G61" s="279"/>
      <c r="H61" s="279"/>
      <c r="I61" s="279"/>
      <c r="J61" s="279"/>
      <c r="K61" s="279"/>
      <c r="L61" s="279"/>
      <c r="M61" s="279"/>
      <c r="N61" s="320"/>
      <c r="O61" s="280">
        <f>SUM(O53:O60)</f>
        <v>3313</v>
      </c>
      <c r="P61" s="281"/>
      <c r="Q61" s="282"/>
      <c r="R61" s="571" t="str">
        <f>IF(COUNTA(R53:R60)=0,"",SUMIF(R53:R60,"●",O53:O60)+SUM(R53:R60))</f>
        <v/>
      </c>
      <c r="S61" s="572"/>
      <c r="T61" s="573"/>
      <c r="U61" s="293">
        <v>403084</v>
      </c>
      <c r="V61" s="294"/>
      <c r="W61" s="295"/>
      <c r="X61" s="296" t="s">
        <v>2033</v>
      </c>
      <c r="Y61" s="297"/>
      <c r="Z61" s="297"/>
      <c r="AA61" s="297"/>
      <c r="AB61" s="297"/>
      <c r="AC61" s="297"/>
      <c r="AD61" s="297"/>
      <c r="AE61" s="297"/>
      <c r="AF61" s="297"/>
      <c r="AG61" s="297"/>
      <c r="AH61" s="321"/>
      <c r="AI61" s="298">
        <v>400</v>
      </c>
      <c r="AJ61" s="299"/>
      <c r="AK61" s="299"/>
      <c r="AL61" s="300"/>
      <c r="AM61" s="299"/>
      <c r="AN61" s="301"/>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row>
    <row r="62" spans="1:100" ht="13.5" customHeight="1" x14ac:dyDescent="0.2">
      <c r="A62" s="569" t="s">
        <v>67</v>
      </c>
      <c r="B62" s="569"/>
      <c r="C62" s="569"/>
      <c r="D62" s="569"/>
      <c r="E62" s="569"/>
      <c r="F62" s="569"/>
      <c r="G62" s="569"/>
      <c r="H62" s="366">
        <f>O22+O27+O33+O52+O61+AI23+AI28+AI32+AI39+AI45+AI52+AI58+AI62+AI69</f>
        <v>38790</v>
      </c>
      <c r="I62" s="404"/>
      <c r="J62" s="404"/>
      <c r="K62" s="404"/>
      <c r="L62" s="404"/>
      <c r="M62" s="404"/>
      <c r="N62" s="405"/>
      <c r="O62" s="369"/>
      <c r="P62" s="370"/>
      <c r="Q62" s="370"/>
      <c r="R62" s="370"/>
      <c r="S62" s="370"/>
      <c r="T62" s="371"/>
      <c r="U62" s="376" t="s">
        <v>2035</v>
      </c>
      <c r="V62" s="377"/>
      <c r="W62" s="377"/>
      <c r="X62" s="377"/>
      <c r="Y62" s="377"/>
      <c r="Z62" s="377"/>
      <c r="AA62" s="377"/>
      <c r="AB62" s="377"/>
      <c r="AC62" s="377"/>
      <c r="AD62" s="377"/>
      <c r="AE62" s="377"/>
      <c r="AF62" s="377"/>
      <c r="AG62" s="377"/>
      <c r="AH62" s="378"/>
      <c r="AI62" s="356">
        <f>SUM(AI59:AI61)</f>
        <v>900</v>
      </c>
      <c r="AJ62" s="357"/>
      <c r="AK62" s="358"/>
      <c r="AL62" s="359" t="str">
        <f>IF(COUNTA(AL59:AL61)=0,"",SUMIF(AL59:AL61,"●",AI59:AI61)+SUM(AL59:AL61))</f>
        <v/>
      </c>
      <c r="AM62" s="357"/>
      <c r="AN62" s="358"/>
      <c r="AO62" s="98"/>
      <c r="AP62" s="98"/>
      <c r="AQ62" s="98"/>
      <c r="AR62" s="98"/>
      <c r="AS62" s="98"/>
      <c r="AT62" s="98"/>
      <c r="AU62" s="98"/>
      <c r="AV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row>
    <row r="63" spans="1:100" ht="13.5" customHeight="1" x14ac:dyDescent="0.2">
      <c r="A63" s="569"/>
      <c r="B63" s="569"/>
      <c r="C63" s="569"/>
      <c r="D63" s="569"/>
      <c r="E63" s="569"/>
      <c r="F63" s="569"/>
      <c r="G63" s="569"/>
      <c r="H63" s="406"/>
      <c r="I63" s="407"/>
      <c r="J63" s="407"/>
      <c r="K63" s="407"/>
      <c r="L63" s="407"/>
      <c r="M63" s="407"/>
      <c r="N63" s="408"/>
      <c r="O63" s="369"/>
      <c r="P63" s="370"/>
      <c r="Q63" s="370"/>
      <c r="R63" s="370"/>
      <c r="S63" s="370"/>
      <c r="T63" s="371"/>
      <c r="U63" s="293">
        <v>403085</v>
      </c>
      <c r="V63" s="294"/>
      <c r="W63" s="295"/>
      <c r="X63" s="296" t="s">
        <v>2036</v>
      </c>
      <c r="Y63" s="297"/>
      <c r="Z63" s="297"/>
      <c r="AA63" s="297"/>
      <c r="AB63" s="297"/>
      <c r="AC63" s="297"/>
      <c r="AD63" s="297"/>
      <c r="AE63" s="297"/>
      <c r="AF63" s="297"/>
      <c r="AG63" s="297"/>
      <c r="AH63" s="321"/>
      <c r="AI63" s="298">
        <v>600</v>
      </c>
      <c r="AJ63" s="299"/>
      <c r="AK63" s="299"/>
      <c r="AL63" s="300"/>
      <c r="AM63" s="299"/>
      <c r="AN63" s="301"/>
      <c r="AO63" s="98"/>
      <c r="AP63" s="98"/>
      <c r="AQ63" s="98"/>
      <c r="AR63" s="98"/>
      <c r="AS63" s="98"/>
      <c r="AT63" s="98"/>
      <c r="AU63" s="98"/>
      <c r="AV63" s="98"/>
      <c r="AX63" s="353" t="s">
        <v>450</v>
      </c>
      <c r="AY63" s="353"/>
      <c r="AZ63" s="353"/>
      <c r="BA63" s="353"/>
      <c r="BB63" s="353"/>
      <c r="BC63" s="353"/>
      <c r="BD63" s="353"/>
      <c r="BE63" s="353"/>
      <c r="BF63" s="98"/>
      <c r="BG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row>
    <row r="64" spans="1:100" ht="13.5" customHeight="1" thickBot="1" x14ac:dyDescent="0.25">
      <c r="A64" s="570"/>
      <c r="B64" s="570"/>
      <c r="C64" s="570"/>
      <c r="D64" s="570"/>
      <c r="E64" s="570"/>
      <c r="F64" s="570"/>
      <c r="G64" s="570"/>
      <c r="H64" s="409"/>
      <c r="I64" s="410"/>
      <c r="J64" s="410"/>
      <c r="K64" s="410"/>
      <c r="L64" s="410"/>
      <c r="M64" s="410"/>
      <c r="N64" s="411"/>
      <c r="O64" s="372"/>
      <c r="P64" s="373"/>
      <c r="Q64" s="373"/>
      <c r="R64" s="373"/>
      <c r="S64" s="373"/>
      <c r="T64" s="374"/>
      <c r="U64" s="293">
        <v>403086</v>
      </c>
      <c r="V64" s="294"/>
      <c r="W64" s="295"/>
      <c r="X64" s="296" t="s">
        <v>2037</v>
      </c>
      <c r="Y64" s="297"/>
      <c r="Z64" s="297"/>
      <c r="AA64" s="297"/>
      <c r="AB64" s="297"/>
      <c r="AC64" s="297"/>
      <c r="AD64" s="297"/>
      <c r="AE64" s="297"/>
      <c r="AF64" s="297"/>
      <c r="AG64" s="297"/>
      <c r="AH64" s="321"/>
      <c r="AI64" s="298">
        <v>50</v>
      </c>
      <c r="AJ64" s="299"/>
      <c r="AK64" s="299"/>
      <c r="AL64" s="300"/>
      <c r="AM64" s="299"/>
      <c r="AN64" s="301"/>
      <c r="AO64" s="98"/>
      <c r="AP64" s="98"/>
      <c r="AQ64" s="98"/>
      <c r="AR64" s="98"/>
      <c r="AS64" s="98"/>
      <c r="AT64" s="98"/>
      <c r="AU64" s="98"/>
      <c r="AV64" s="98"/>
      <c r="AX64" s="326" t="s">
        <v>453</v>
      </c>
      <c r="AY64" s="326"/>
      <c r="AZ64" s="326"/>
      <c r="BA64" s="326"/>
      <c r="BB64" s="326" t="s">
        <v>923</v>
      </c>
      <c r="BC64" s="326"/>
      <c r="BD64" s="326"/>
      <c r="BE64" s="326"/>
      <c r="BF64" s="98"/>
      <c r="BG64" s="98"/>
      <c r="BP64" s="98"/>
      <c r="BQ64" s="98"/>
      <c r="BR64" s="98"/>
      <c r="BS64" s="98"/>
      <c r="BT64" s="98"/>
      <c r="BU64" s="98"/>
      <c r="BV64" s="98"/>
      <c r="BW64" s="98"/>
      <c r="BX64" s="98"/>
      <c r="BY64" s="98"/>
      <c r="BZ64" s="98"/>
      <c r="CA64" s="98"/>
      <c r="CB64" s="98"/>
      <c r="CC64" s="98"/>
      <c r="CD64" s="98"/>
      <c r="CE64" s="98"/>
    </row>
    <row r="65" spans="1:100" ht="13.5" customHeight="1" x14ac:dyDescent="0.2">
      <c r="A65" s="78"/>
      <c r="B65" s="78"/>
      <c r="C65" s="78"/>
      <c r="D65" s="78"/>
      <c r="E65" s="98"/>
      <c r="F65" s="98"/>
      <c r="G65" s="98"/>
      <c r="H65" s="98"/>
      <c r="I65" s="98"/>
      <c r="J65" s="98"/>
      <c r="K65" s="98"/>
      <c r="L65" s="98"/>
      <c r="M65" s="98"/>
      <c r="N65" s="98"/>
      <c r="O65" s="98"/>
      <c r="P65" s="98"/>
      <c r="Q65" s="98"/>
      <c r="R65" s="98"/>
      <c r="S65" s="98"/>
      <c r="T65" s="98"/>
      <c r="U65" s="293">
        <v>403087</v>
      </c>
      <c r="V65" s="294"/>
      <c r="W65" s="295"/>
      <c r="X65" s="296" t="s">
        <v>2038</v>
      </c>
      <c r="Y65" s="297"/>
      <c r="Z65" s="297"/>
      <c r="AA65" s="297"/>
      <c r="AB65" s="297"/>
      <c r="AC65" s="297"/>
      <c r="AD65" s="297"/>
      <c r="AE65" s="297"/>
      <c r="AF65" s="297"/>
      <c r="AG65" s="297"/>
      <c r="AH65" s="321"/>
      <c r="AI65" s="298">
        <v>50</v>
      </c>
      <c r="AJ65" s="299"/>
      <c r="AK65" s="299"/>
      <c r="AL65" s="300"/>
      <c r="AM65" s="299"/>
      <c r="AN65" s="301"/>
      <c r="AO65" s="98"/>
      <c r="AP65" s="98"/>
      <c r="AQ65" s="98"/>
      <c r="AR65" s="98"/>
      <c r="AS65" s="98"/>
      <c r="AT65" s="98"/>
      <c r="AU65" s="98"/>
      <c r="AV65" s="98"/>
      <c r="AX65" s="326" t="s">
        <v>457</v>
      </c>
      <c r="AY65" s="326"/>
      <c r="AZ65" s="326"/>
      <c r="BA65" s="326"/>
      <c r="BB65" s="326">
        <v>2.6</v>
      </c>
      <c r="BC65" s="326"/>
      <c r="BD65" s="326"/>
      <c r="BE65" s="326"/>
      <c r="BF65" s="98"/>
      <c r="BG65" s="98"/>
      <c r="BP65" s="98"/>
      <c r="BQ65" s="98"/>
      <c r="BR65" s="98"/>
      <c r="BS65" s="98"/>
      <c r="BT65" s="98"/>
      <c r="BU65" s="98"/>
      <c r="BV65" s="98"/>
      <c r="BW65" s="98"/>
      <c r="BX65" s="98"/>
      <c r="BY65" s="98"/>
      <c r="BZ65" s="98"/>
      <c r="CA65" s="98"/>
      <c r="CB65" s="98"/>
      <c r="CC65" s="98"/>
      <c r="CD65" s="98"/>
      <c r="CE65" s="98"/>
    </row>
    <row r="66" spans="1:100" ht="13.5" customHeight="1" x14ac:dyDescent="0.2">
      <c r="A66" s="98"/>
      <c r="B66" s="78"/>
      <c r="C66" s="78"/>
      <c r="D66" s="78"/>
      <c r="E66" s="98"/>
      <c r="F66" s="98"/>
      <c r="G66" s="98"/>
      <c r="H66" s="98"/>
      <c r="I66" s="98"/>
      <c r="J66" s="98"/>
      <c r="K66" s="98"/>
      <c r="L66" s="98"/>
      <c r="M66" s="98"/>
      <c r="N66" s="98"/>
      <c r="O66" s="98"/>
      <c r="P66" s="98"/>
      <c r="Q66" s="98"/>
      <c r="R66" s="98"/>
      <c r="S66" s="98"/>
      <c r="T66" s="98"/>
      <c r="U66" s="293">
        <v>403088</v>
      </c>
      <c r="V66" s="294"/>
      <c r="W66" s="295"/>
      <c r="X66" s="296" t="s">
        <v>2039</v>
      </c>
      <c r="Y66" s="297"/>
      <c r="Z66" s="297"/>
      <c r="AA66" s="297"/>
      <c r="AB66" s="297"/>
      <c r="AC66" s="297"/>
      <c r="AD66" s="297"/>
      <c r="AE66" s="297"/>
      <c r="AF66" s="297"/>
      <c r="AG66" s="297"/>
      <c r="AH66" s="321"/>
      <c r="AI66" s="298">
        <v>50</v>
      </c>
      <c r="AJ66" s="299"/>
      <c r="AK66" s="299"/>
      <c r="AL66" s="300"/>
      <c r="AM66" s="299"/>
      <c r="AN66" s="301"/>
      <c r="AO66" s="98"/>
      <c r="AP66" s="98"/>
      <c r="AQ66" s="98"/>
      <c r="AR66" s="98"/>
      <c r="AS66" s="98"/>
      <c r="AT66" s="98"/>
      <c r="AU66" s="98"/>
      <c r="AV66" s="98"/>
      <c r="AX66" s="326" t="s">
        <v>461</v>
      </c>
      <c r="AY66" s="326"/>
      <c r="AZ66" s="326"/>
      <c r="BA66" s="326"/>
      <c r="BB66" s="326">
        <v>3</v>
      </c>
      <c r="BC66" s="326"/>
      <c r="BD66" s="326"/>
      <c r="BE66" s="326"/>
      <c r="BF66" s="98"/>
      <c r="BG66" s="98"/>
      <c r="BP66" s="98"/>
      <c r="BQ66" s="98"/>
      <c r="BR66" s="98"/>
      <c r="BS66" s="98"/>
      <c r="BT66" s="98"/>
      <c r="BU66" s="98"/>
      <c r="BV66" s="98"/>
      <c r="BW66" s="98"/>
      <c r="BX66" s="98"/>
      <c r="BY66" s="98"/>
      <c r="BZ66" s="98"/>
      <c r="CA66" s="98"/>
      <c r="CB66" s="98"/>
      <c r="CC66" s="98"/>
      <c r="CD66" s="98"/>
      <c r="CE66" s="98"/>
    </row>
    <row r="67" spans="1:100" ht="13.5" customHeight="1" x14ac:dyDescent="0.2">
      <c r="A67" s="98"/>
      <c r="B67" s="78"/>
      <c r="C67" s="78"/>
      <c r="D67" s="78"/>
      <c r="E67" s="98"/>
      <c r="F67" s="98"/>
      <c r="G67" s="98"/>
      <c r="H67" s="98"/>
      <c r="I67" s="98"/>
      <c r="J67" s="98"/>
      <c r="K67" s="98"/>
      <c r="L67" s="98"/>
      <c r="M67" s="98"/>
      <c r="N67" s="98"/>
      <c r="O67" s="98"/>
      <c r="P67" s="98"/>
      <c r="Q67" s="98"/>
      <c r="R67" s="98"/>
      <c r="S67" s="98"/>
      <c r="T67" s="98"/>
      <c r="U67" s="293">
        <v>403089</v>
      </c>
      <c r="V67" s="294"/>
      <c r="W67" s="295"/>
      <c r="X67" s="296" t="s">
        <v>2040</v>
      </c>
      <c r="Y67" s="297"/>
      <c r="Z67" s="297"/>
      <c r="AA67" s="297"/>
      <c r="AB67" s="297"/>
      <c r="AC67" s="297"/>
      <c r="AD67" s="297"/>
      <c r="AE67" s="297"/>
      <c r="AF67" s="297"/>
      <c r="AG67" s="297"/>
      <c r="AH67" s="321"/>
      <c r="AI67" s="298">
        <v>50</v>
      </c>
      <c r="AJ67" s="299"/>
      <c r="AK67" s="299"/>
      <c r="AL67" s="300"/>
      <c r="AM67" s="299"/>
      <c r="AN67" s="301"/>
      <c r="AO67" s="98"/>
      <c r="AP67" s="98"/>
      <c r="AQ67" s="98"/>
      <c r="AR67" s="98"/>
      <c r="AS67" s="98"/>
      <c r="AT67" s="98"/>
      <c r="AU67" s="98"/>
      <c r="AV67" s="98"/>
      <c r="AX67" s="326" t="s">
        <v>464</v>
      </c>
      <c r="AY67" s="326"/>
      <c r="AZ67" s="326"/>
      <c r="BA67" s="326"/>
      <c r="BB67" s="326">
        <v>4.2</v>
      </c>
      <c r="BC67" s="326"/>
      <c r="BD67" s="326"/>
      <c r="BE67" s="326"/>
      <c r="BF67" s="98"/>
      <c r="BG67" s="98"/>
      <c r="BP67" s="98"/>
      <c r="BQ67" s="98"/>
      <c r="BR67" s="98"/>
      <c r="BS67" s="98"/>
      <c r="BT67" s="98"/>
      <c r="BU67" s="98"/>
      <c r="BV67" s="98"/>
      <c r="BW67" s="98"/>
      <c r="BX67" s="98"/>
      <c r="BY67" s="98"/>
      <c r="BZ67" s="98"/>
      <c r="CA67" s="98"/>
      <c r="CB67" s="98"/>
      <c r="CC67" s="98"/>
      <c r="CD67" s="98"/>
      <c r="CE67" s="98"/>
    </row>
    <row r="68" spans="1:100" ht="13.5" customHeight="1" thickBot="1" x14ac:dyDescent="0.25">
      <c r="A68" s="98"/>
      <c r="B68" s="78"/>
      <c r="C68" s="78"/>
      <c r="D68" s="78"/>
      <c r="E68" s="98"/>
      <c r="F68" s="98"/>
      <c r="G68" s="98"/>
      <c r="H68" s="98"/>
      <c r="I68" s="98"/>
      <c r="J68" s="98"/>
      <c r="K68" s="98"/>
      <c r="L68" s="98"/>
      <c r="M68" s="98"/>
      <c r="N68" s="98"/>
      <c r="O68" s="98"/>
      <c r="P68" s="98"/>
      <c r="Q68" s="98"/>
      <c r="R68" s="98"/>
      <c r="S68" s="98"/>
      <c r="T68" s="98"/>
      <c r="U68" s="293">
        <v>403090</v>
      </c>
      <c r="V68" s="294"/>
      <c r="W68" s="295"/>
      <c r="X68" s="296" t="s">
        <v>2041</v>
      </c>
      <c r="Y68" s="297"/>
      <c r="Z68" s="297"/>
      <c r="AA68" s="297"/>
      <c r="AB68" s="297"/>
      <c r="AC68" s="297"/>
      <c r="AD68" s="297"/>
      <c r="AE68" s="297"/>
      <c r="AF68" s="297"/>
      <c r="AG68" s="297"/>
      <c r="AH68" s="321"/>
      <c r="AI68" s="298">
        <v>450</v>
      </c>
      <c r="AJ68" s="299"/>
      <c r="AK68" s="299"/>
      <c r="AL68" s="300"/>
      <c r="AM68" s="299"/>
      <c r="AN68" s="301"/>
      <c r="AO68" s="98"/>
      <c r="AP68" s="98"/>
      <c r="AQ68" s="98"/>
      <c r="AR68" s="98"/>
      <c r="AS68" s="98"/>
      <c r="AT68" s="98"/>
      <c r="AU68" s="98"/>
      <c r="AV68" s="98"/>
      <c r="AW68" s="98"/>
      <c r="AX68" s="323" t="s">
        <v>467</v>
      </c>
      <c r="AY68" s="323"/>
      <c r="AZ68" s="323"/>
      <c r="BA68" s="323"/>
      <c r="BB68" s="323"/>
      <c r="BC68" s="323"/>
      <c r="BD68" s="323"/>
      <c r="BE68" s="323"/>
      <c r="BF68" s="98"/>
      <c r="BG68" s="98"/>
      <c r="BP68" s="98"/>
      <c r="BQ68" s="98"/>
      <c r="BR68" s="98"/>
      <c r="BS68" s="98"/>
      <c r="BT68" s="98"/>
      <c r="BU68" s="98"/>
      <c r="BV68" s="98"/>
      <c r="BW68" s="98"/>
      <c r="BX68" s="98"/>
      <c r="BY68" s="98"/>
      <c r="BZ68" s="98"/>
      <c r="CA68" s="98"/>
      <c r="CB68" s="98"/>
      <c r="CC68" s="98"/>
      <c r="CD68" s="98"/>
      <c r="CE68" s="98"/>
    </row>
    <row r="69" spans="1:100" ht="13.5" customHeight="1" thickBot="1" x14ac:dyDescent="0.25">
      <c r="B69" s="78"/>
      <c r="C69" s="78"/>
      <c r="D69" s="78"/>
      <c r="E69" s="98"/>
      <c r="F69" s="98"/>
      <c r="G69" s="98"/>
      <c r="H69" s="98"/>
      <c r="I69" s="98"/>
      <c r="J69" s="98"/>
      <c r="K69" s="98"/>
      <c r="L69" s="98"/>
      <c r="M69" s="98"/>
      <c r="N69" s="98"/>
      <c r="O69" s="98"/>
      <c r="P69" s="98"/>
      <c r="Q69" s="98"/>
      <c r="R69" s="98"/>
      <c r="S69" s="98"/>
      <c r="T69" s="98"/>
      <c r="U69" s="278" t="s">
        <v>2042</v>
      </c>
      <c r="V69" s="279"/>
      <c r="W69" s="279"/>
      <c r="X69" s="279"/>
      <c r="Y69" s="279"/>
      <c r="Z69" s="279"/>
      <c r="AA69" s="279"/>
      <c r="AB69" s="279"/>
      <c r="AC69" s="279"/>
      <c r="AD69" s="279"/>
      <c r="AE69" s="279"/>
      <c r="AF69" s="279"/>
      <c r="AG69" s="279"/>
      <c r="AH69" s="320"/>
      <c r="AI69" s="280">
        <f>SUM(AI63:AI68)</f>
        <v>1250</v>
      </c>
      <c r="AJ69" s="281"/>
      <c r="AK69" s="282"/>
      <c r="AL69" s="571" t="str">
        <f>IF(COUNTA(AL63:AL68)=0,"",SUMIF(AL63:AL68,"●",AI63:AI68)+SUM(AL63:AL68))</f>
        <v/>
      </c>
      <c r="AM69" s="572"/>
      <c r="AN69" s="573"/>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313" t="s">
        <v>472</v>
      </c>
      <c r="CC69" s="314"/>
      <c r="CD69" s="314"/>
      <c r="CE69" s="314"/>
      <c r="CF69" s="314"/>
      <c r="CG69" s="314"/>
      <c r="CH69" s="314"/>
      <c r="CI69" s="314"/>
      <c r="CJ69" s="314"/>
      <c r="CK69" s="314"/>
      <c r="CL69" s="314"/>
      <c r="CM69" s="314"/>
      <c r="CN69" s="314"/>
      <c r="CO69" s="314"/>
      <c r="CP69" s="314"/>
      <c r="CQ69" s="314"/>
      <c r="CR69" s="314"/>
      <c r="CS69" s="314"/>
      <c r="CT69" s="314"/>
      <c r="CU69" s="314"/>
      <c r="CV69" s="315"/>
    </row>
    <row r="70" spans="1:100" ht="13.5" customHeight="1" thickBot="1" x14ac:dyDescent="0.25">
      <c r="A70" s="98" t="s">
        <v>475</v>
      </c>
      <c r="B70" s="78"/>
      <c r="C70" s="78"/>
      <c r="D70" s="7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316"/>
      <c r="CC70" s="317"/>
      <c r="CD70" s="317"/>
      <c r="CE70" s="317"/>
      <c r="CF70" s="317"/>
      <c r="CG70" s="317"/>
      <c r="CH70" s="317"/>
      <c r="CI70" s="317"/>
      <c r="CJ70" s="317"/>
      <c r="CK70" s="317"/>
      <c r="CL70" s="317"/>
      <c r="CM70" s="317"/>
      <c r="CN70" s="317"/>
      <c r="CO70" s="317"/>
      <c r="CP70" s="317"/>
      <c r="CQ70" s="317"/>
      <c r="CR70" s="317"/>
      <c r="CS70" s="317"/>
      <c r="CT70" s="317"/>
      <c r="CU70" s="317"/>
      <c r="CV70" s="318"/>
    </row>
    <row r="71" spans="1:100" ht="13.5" customHeight="1" x14ac:dyDescent="0.2">
      <c r="A71" s="98" t="s">
        <v>478</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354" t="s">
        <v>59</v>
      </c>
      <c r="AS71" s="351"/>
      <c r="AT71" s="351"/>
      <c r="AU71" s="351"/>
      <c r="AV71" s="351"/>
      <c r="AW71" s="351"/>
      <c r="AX71" s="351"/>
      <c r="AY71" s="355"/>
      <c r="AZ71" s="351" t="s">
        <v>64</v>
      </c>
      <c r="BA71" s="351"/>
      <c r="BB71" s="351"/>
      <c r="BC71" s="351"/>
      <c r="BD71" s="351"/>
      <c r="BE71" s="355"/>
      <c r="BF71" s="351" t="s">
        <v>65</v>
      </c>
      <c r="BG71" s="351"/>
      <c r="BH71" s="352"/>
      <c r="BI71" s="98"/>
      <c r="BJ71" s="98"/>
      <c r="BK71" s="311" t="s">
        <v>476</v>
      </c>
      <c r="BL71" s="311"/>
      <c r="BM71" s="311"/>
      <c r="BN71" s="311"/>
      <c r="BO71" s="311"/>
      <c r="BP71" s="311"/>
      <c r="BQ71" s="311"/>
      <c r="BR71" s="311"/>
      <c r="BS71" s="311"/>
      <c r="BT71" s="311"/>
      <c r="BU71" s="311"/>
      <c r="BV71" s="311"/>
      <c r="BW71" s="311"/>
      <c r="BX71" s="311"/>
      <c r="BY71" s="311"/>
      <c r="BZ71" s="98"/>
      <c r="CA71" s="98"/>
      <c r="CB71" s="305" t="str">
        <f>IF(ヘッダ入力!$AG$35="デフォルト値",ヘッダ入力!$AY$35,VLOOKUP(ヘッダ入力!$AG$35,ヘッダ入力!$AY$35:$BB$43,1,FALSE))</f>
        <v>(株)ショッパー社町田支社</v>
      </c>
      <c r="CC71" s="306"/>
      <c r="CD71" s="306"/>
      <c r="CE71" s="306"/>
      <c r="CF71" s="306"/>
      <c r="CG71" s="306"/>
      <c r="CH71" s="306"/>
      <c r="CI71" s="306"/>
      <c r="CJ71" s="306"/>
      <c r="CK71" s="306"/>
      <c r="CL71" s="306"/>
      <c r="CM71" s="306"/>
      <c r="CN71" s="306"/>
      <c r="CO71" s="306"/>
      <c r="CP71" s="306"/>
      <c r="CQ71" s="306"/>
      <c r="CR71" s="306"/>
      <c r="CS71" s="306"/>
      <c r="CT71" s="306"/>
      <c r="CU71" s="306"/>
      <c r="CV71" s="307"/>
    </row>
    <row r="72" spans="1:100" ht="13.5" customHeight="1" x14ac:dyDescent="0.2">
      <c r="A72" s="98" t="s">
        <v>480</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341" t="s">
        <v>2043</v>
      </c>
      <c r="AS72" s="342"/>
      <c r="AT72" s="342"/>
      <c r="AU72" s="342"/>
      <c r="AV72" s="342"/>
      <c r="AW72" s="342"/>
      <c r="AX72" s="342"/>
      <c r="AY72" s="343"/>
      <c r="AZ72" s="345">
        <f>O22+O27+O33+O52+O61+AI23+AI28+AI32+AI39</f>
        <v>29500</v>
      </c>
      <c r="BA72" s="345"/>
      <c r="BB72" s="345"/>
      <c r="BC72" s="345"/>
      <c r="BD72" s="346" t="s">
        <v>66</v>
      </c>
      <c r="BE72" s="347"/>
      <c r="BF72" s="795" t="s">
        <v>58</v>
      </c>
      <c r="BG72" s="795"/>
      <c r="BH72" s="796"/>
      <c r="BI72" s="98"/>
      <c r="BJ72" s="98"/>
      <c r="BK72" s="311"/>
      <c r="BL72" s="311"/>
      <c r="BM72" s="311"/>
      <c r="BN72" s="311"/>
      <c r="BO72" s="311"/>
      <c r="BP72" s="311"/>
      <c r="BQ72" s="311"/>
      <c r="BR72" s="311"/>
      <c r="BS72" s="311"/>
      <c r="BT72" s="311"/>
      <c r="BU72" s="311"/>
      <c r="BV72" s="311"/>
      <c r="BW72" s="311"/>
      <c r="BX72" s="311"/>
      <c r="BY72" s="311"/>
      <c r="BZ72" s="98"/>
      <c r="CA72" s="98"/>
      <c r="CB72" s="308"/>
      <c r="CC72" s="309"/>
      <c r="CD72" s="309"/>
      <c r="CE72" s="309"/>
      <c r="CF72" s="309"/>
      <c r="CG72" s="309"/>
      <c r="CH72" s="309"/>
      <c r="CI72" s="309"/>
      <c r="CJ72" s="309"/>
      <c r="CK72" s="309"/>
      <c r="CL72" s="309"/>
      <c r="CM72" s="309"/>
      <c r="CN72" s="309"/>
      <c r="CO72" s="309"/>
      <c r="CP72" s="309"/>
      <c r="CQ72" s="309"/>
      <c r="CR72" s="309"/>
      <c r="CS72" s="309"/>
      <c r="CT72" s="309"/>
      <c r="CU72" s="309"/>
      <c r="CV72" s="310"/>
    </row>
    <row r="73" spans="1:100" ht="13.5" customHeight="1" x14ac:dyDescent="0.2">
      <c r="A73" s="98" t="s">
        <v>483</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556" t="s">
        <v>2044</v>
      </c>
      <c r="AS73" s="557"/>
      <c r="AT73" s="557"/>
      <c r="AU73" s="557"/>
      <c r="AV73" s="557"/>
      <c r="AW73" s="557"/>
      <c r="AX73" s="557"/>
      <c r="AY73" s="558"/>
      <c r="AZ73" s="332">
        <f>AI45+AI52+AI58+AI62+AI69</f>
        <v>9290</v>
      </c>
      <c r="BA73" s="332"/>
      <c r="BB73" s="332"/>
      <c r="BC73" s="332"/>
      <c r="BD73" s="333" t="s">
        <v>66</v>
      </c>
      <c r="BE73" s="334"/>
      <c r="BF73" s="790" t="s">
        <v>58</v>
      </c>
      <c r="BG73" s="790"/>
      <c r="BH73" s="791"/>
      <c r="BI73" s="98"/>
      <c r="BJ73" s="98"/>
      <c r="BK73" s="562" t="s">
        <v>1495</v>
      </c>
      <c r="BL73" s="563"/>
      <c r="BM73" s="563"/>
      <c r="BN73" s="563"/>
      <c r="BO73" s="563"/>
      <c r="BP73" s="563"/>
      <c r="BQ73" s="563"/>
      <c r="BR73" s="563"/>
      <c r="BS73" s="563"/>
      <c r="BT73" s="563"/>
      <c r="BU73" s="563"/>
      <c r="BV73" s="563"/>
      <c r="BW73" s="563"/>
      <c r="BX73" s="563"/>
      <c r="BY73" s="564"/>
      <c r="BZ73" s="98"/>
      <c r="CA73" s="98"/>
      <c r="CB73" s="593" t="str">
        <f>IF(ヘッダ入力!$AG$35="デフォルト値",ヘッダ入力!$AZ$35,VLOOKUP(ヘッダ入力!$AG$35,ヘッダ入力!$AY$35:$BB$43,2,FALSE))</f>
        <v>tel.042-725-2251／fax.042-726-3776</v>
      </c>
      <c r="CC73" s="594"/>
      <c r="CD73" s="594"/>
      <c r="CE73" s="594"/>
      <c r="CF73" s="594"/>
      <c r="CG73" s="594"/>
      <c r="CH73" s="594"/>
      <c r="CI73" s="594"/>
      <c r="CJ73" s="594"/>
      <c r="CK73" s="594"/>
      <c r="CL73" s="594"/>
      <c r="CM73" s="594"/>
      <c r="CN73" s="594"/>
      <c r="CO73" s="594"/>
      <c r="CP73" s="594"/>
      <c r="CQ73" s="594"/>
      <c r="CR73" s="594"/>
      <c r="CS73" s="594"/>
      <c r="CT73" s="594"/>
      <c r="CU73" s="594"/>
      <c r="CV73" s="595"/>
    </row>
    <row r="74" spans="1:100" ht="13.5" customHeight="1" thickBot="1" x14ac:dyDescent="0.25">
      <c r="A74" s="98" t="s">
        <v>486</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338" t="s">
        <v>2045</v>
      </c>
      <c r="AS74" s="339"/>
      <c r="AT74" s="339"/>
      <c r="AU74" s="339"/>
      <c r="AV74" s="339"/>
      <c r="AW74" s="339"/>
      <c r="AX74" s="339"/>
      <c r="AY74" s="340"/>
      <c r="AZ74" s="655">
        <f>BP45</f>
        <v>27976</v>
      </c>
      <c r="BA74" s="655"/>
      <c r="BB74" s="655"/>
      <c r="BC74" s="655"/>
      <c r="BD74" s="603" t="s">
        <v>66</v>
      </c>
      <c r="BE74" s="604"/>
      <c r="BF74" s="792" t="s">
        <v>58</v>
      </c>
      <c r="BG74" s="793"/>
      <c r="BH74" s="794"/>
      <c r="BI74" s="98"/>
      <c r="BJ74" s="98"/>
      <c r="BK74" s="275" t="s">
        <v>1499</v>
      </c>
      <c r="BL74" s="276"/>
      <c r="BM74" s="276"/>
      <c r="BN74" s="276"/>
      <c r="BO74" s="276"/>
      <c r="BP74" s="276"/>
      <c r="BQ74" s="276"/>
      <c r="BR74" s="276"/>
      <c r="BS74" s="276"/>
      <c r="BT74" s="276"/>
      <c r="BU74" s="276"/>
      <c r="BV74" s="276"/>
      <c r="BW74" s="276"/>
      <c r="BX74" s="276"/>
      <c r="BY74" s="277"/>
      <c r="BZ74" s="98"/>
      <c r="CA74" s="98"/>
      <c r="CB74" s="593"/>
      <c r="CC74" s="594"/>
      <c r="CD74" s="594"/>
      <c r="CE74" s="594"/>
      <c r="CF74" s="594"/>
      <c r="CG74" s="594"/>
      <c r="CH74" s="594"/>
      <c r="CI74" s="594"/>
      <c r="CJ74" s="594"/>
      <c r="CK74" s="594"/>
      <c r="CL74" s="594"/>
      <c r="CM74" s="594"/>
      <c r="CN74" s="594"/>
      <c r="CO74" s="594"/>
      <c r="CP74" s="594"/>
      <c r="CQ74" s="594"/>
      <c r="CR74" s="594"/>
      <c r="CS74" s="594"/>
      <c r="CT74" s="594"/>
      <c r="CU74" s="594"/>
      <c r="CV74" s="595"/>
    </row>
    <row r="75" spans="1:100" ht="13.5" customHeight="1" thickBot="1" x14ac:dyDescent="0.25">
      <c r="A75" s="98" t="s">
        <v>487</v>
      </c>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327" t="s">
        <v>57</v>
      </c>
      <c r="AS75" s="328"/>
      <c r="AT75" s="328"/>
      <c r="AU75" s="328"/>
      <c r="AV75" s="328"/>
      <c r="AW75" s="328"/>
      <c r="AX75" s="328"/>
      <c r="AY75" s="329"/>
      <c r="AZ75" s="330">
        <f>AZ72+AZ73+AZ74</f>
        <v>66766</v>
      </c>
      <c r="BA75" s="330"/>
      <c r="BB75" s="330"/>
      <c r="BC75" s="330"/>
      <c r="BD75" s="324" t="s">
        <v>66</v>
      </c>
      <c r="BE75" s="324"/>
      <c r="BF75" s="324"/>
      <c r="BG75" s="324"/>
      <c r="BH75" s="325"/>
      <c r="BI75" s="98"/>
      <c r="BJ75" s="98"/>
      <c r="BK75" s="275"/>
      <c r="BL75" s="276"/>
      <c r="BM75" s="276"/>
      <c r="BN75" s="276"/>
      <c r="BO75" s="276"/>
      <c r="BP75" s="276"/>
      <c r="BQ75" s="276"/>
      <c r="BR75" s="276"/>
      <c r="BS75" s="276"/>
      <c r="BT75" s="276"/>
      <c r="BU75" s="276"/>
      <c r="BV75" s="276"/>
      <c r="BW75" s="276"/>
      <c r="BX75" s="276"/>
      <c r="BY75" s="277"/>
      <c r="BZ75" s="98"/>
      <c r="CA75" s="98"/>
      <c r="CB75" s="653" t="str">
        <f>IF(ヘッダ入力!$AG$35="デフォルト値",ヘッダ入力!$BA$35,VLOOKUP(ヘッダ入力!$AG$35,ヘッダ入力!$AY$35:$BB$43,3,FALSE))</f>
        <v>〒194-0013</v>
      </c>
      <c r="CC75" s="654"/>
      <c r="CD75" s="654"/>
      <c r="CE75" s="654"/>
      <c r="CF75" s="654"/>
      <c r="CG75" s="617" t="str">
        <f>IF(ヘッダ入力!$AG$35="デフォルト値",ヘッダ入力!$BB$35,VLOOKUP(ヘッダ入力!$AG$35,ヘッダ入力!$AY$35:$BB$43,4,FALSE))</f>
        <v>　　町田市原町田4-19-18
　　グリーンコート町田1階</v>
      </c>
      <c r="CH75" s="618"/>
      <c r="CI75" s="618"/>
      <c r="CJ75" s="618"/>
      <c r="CK75" s="618"/>
      <c r="CL75" s="618"/>
      <c r="CM75" s="618"/>
      <c r="CN75" s="618"/>
      <c r="CO75" s="618"/>
      <c r="CP75" s="618"/>
      <c r="CQ75" s="618"/>
      <c r="CR75" s="618"/>
      <c r="CS75" s="618"/>
      <c r="CT75" s="618"/>
      <c r="CU75" s="618"/>
      <c r="CV75" s="619"/>
    </row>
    <row r="76" spans="1:100" ht="13.5" customHeight="1" x14ac:dyDescent="0.2">
      <c r="A76" s="98" t="s">
        <v>488</v>
      </c>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I76" s="98"/>
      <c r="BJ76" s="98"/>
      <c r="BK76" s="275"/>
      <c r="BL76" s="276"/>
      <c r="BM76" s="276"/>
      <c r="BN76" s="276"/>
      <c r="BO76" s="276"/>
      <c r="BP76" s="276"/>
      <c r="BQ76" s="276"/>
      <c r="BR76" s="276"/>
      <c r="BS76" s="276"/>
      <c r="BT76" s="276"/>
      <c r="BU76" s="276"/>
      <c r="BV76" s="276"/>
      <c r="BW76" s="276"/>
      <c r="BX76" s="276"/>
      <c r="BY76" s="277"/>
      <c r="BZ76" s="98"/>
      <c r="CA76" s="98"/>
      <c r="CB76" s="653"/>
      <c r="CC76" s="654"/>
      <c r="CD76" s="654"/>
      <c r="CE76" s="654"/>
      <c r="CF76" s="654"/>
      <c r="CG76" s="618"/>
      <c r="CH76" s="618"/>
      <c r="CI76" s="618"/>
      <c r="CJ76" s="618"/>
      <c r="CK76" s="618"/>
      <c r="CL76" s="618"/>
      <c r="CM76" s="618"/>
      <c r="CN76" s="618"/>
      <c r="CO76" s="618"/>
      <c r="CP76" s="618"/>
      <c r="CQ76" s="618"/>
      <c r="CR76" s="618"/>
      <c r="CS76" s="618"/>
      <c r="CT76" s="618"/>
      <c r="CU76" s="618"/>
      <c r="CV76" s="619"/>
    </row>
    <row r="77" spans="1:100" ht="13.5" customHeight="1" thickBot="1" x14ac:dyDescent="0.25">
      <c r="A77" s="98" t="s">
        <v>490</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290" t="s">
        <v>1507</v>
      </c>
      <c r="BL77" s="291"/>
      <c r="BM77" s="291"/>
      <c r="BN77" s="291"/>
      <c r="BO77" s="291"/>
      <c r="BP77" s="291"/>
      <c r="BQ77" s="291"/>
      <c r="BR77" s="291"/>
      <c r="BS77" s="291"/>
      <c r="BT77" s="291"/>
      <c r="BU77" s="291"/>
      <c r="BV77" s="291"/>
      <c r="BW77" s="291"/>
      <c r="BX77" s="291"/>
      <c r="BY77" s="292"/>
      <c r="BZ77" s="98"/>
      <c r="CA77" s="98"/>
      <c r="CB77" s="687"/>
      <c r="CC77" s="688"/>
      <c r="CD77" s="688"/>
      <c r="CE77" s="688"/>
      <c r="CF77" s="688"/>
      <c r="CG77" s="620"/>
      <c r="CH77" s="620"/>
      <c r="CI77" s="620"/>
      <c r="CJ77" s="620"/>
      <c r="CK77" s="620"/>
      <c r="CL77" s="620"/>
      <c r="CM77" s="620"/>
      <c r="CN77" s="620"/>
      <c r="CO77" s="620"/>
      <c r="CP77" s="620"/>
      <c r="CQ77" s="620"/>
      <c r="CR77" s="620"/>
      <c r="CS77" s="620"/>
      <c r="CT77" s="620"/>
      <c r="CU77" s="620"/>
      <c r="CV77" s="621"/>
    </row>
    <row r="78" spans="1:100" ht="13.5" customHeight="1" x14ac:dyDescent="0.2">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592" t="s">
        <v>491</v>
      </c>
      <c r="BL78" s="592"/>
      <c r="BM78" s="592"/>
      <c r="BN78" s="592"/>
      <c r="BO78" s="592"/>
      <c r="BP78" s="592"/>
      <c r="BQ78" s="592"/>
      <c r="BR78" s="592"/>
      <c r="BS78" s="592"/>
      <c r="BT78" s="592"/>
      <c r="BU78" s="592"/>
      <c r="BV78" s="592"/>
      <c r="BW78" s="592"/>
      <c r="BX78" s="592"/>
      <c r="BY78" s="592"/>
      <c r="BZ78" s="592"/>
      <c r="CA78" s="592"/>
      <c r="CB78" s="592"/>
      <c r="CC78" s="592"/>
      <c r="CD78" s="592"/>
      <c r="CE78" s="592"/>
      <c r="CF78" s="592"/>
      <c r="CG78" s="592"/>
      <c r="CH78" s="592"/>
      <c r="CI78" s="592"/>
      <c r="CJ78" s="592"/>
      <c r="CK78" s="592"/>
      <c r="CL78" s="592"/>
      <c r="CM78" s="592"/>
      <c r="CN78" s="592"/>
      <c r="CO78" s="592"/>
      <c r="CP78" s="592"/>
      <c r="CQ78" s="592"/>
      <c r="CR78" s="592"/>
      <c r="CS78" s="592"/>
      <c r="CT78" s="592"/>
      <c r="CU78" s="592"/>
      <c r="CV78" s="592"/>
    </row>
    <row r="79" spans="1:100" x14ac:dyDescent="0.2">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row>
    <row r="80" spans="1:100" x14ac:dyDescent="0.2">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row>
    <row r="81" spans="21:40" x14ac:dyDescent="0.2">
      <c r="U81" s="98"/>
      <c r="V81" s="98"/>
      <c r="W81" s="98"/>
      <c r="X81" s="98"/>
      <c r="Y81" s="98"/>
      <c r="Z81" s="98"/>
      <c r="AA81" s="98"/>
      <c r="AB81" s="98"/>
      <c r="AC81" s="98"/>
      <c r="AD81" s="98"/>
      <c r="AE81" s="98"/>
      <c r="AF81" s="98"/>
      <c r="AG81" s="98"/>
      <c r="AH81" s="98"/>
      <c r="AI81" s="98"/>
      <c r="AJ81" s="98"/>
      <c r="AK81" s="98"/>
      <c r="AL81" s="98"/>
      <c r="AM81" s="98"/>
      <c r="AN81" s="98"/>
    </row>
    <row r="82" spans="21:40" x14ac:dyDescent="0.2">
      <c r="U82" s="98"/>
      <c r="V82" s="98"/>
      <c r="W82" s="98"/>
      <c r="X82" s="98"/>
      <c r="Y82" s="98"/>
      <c r="Z82" s="98"/>
      <c r="AA82" s="98"/>
      <c r="AB82" s="98"/>
      <c r="AC82" s="98"/>
      <c r="AD82" s="98"/>
      <c r="AE82" s="98"/>
      <c r="AF82" s="98"/>
      <c r="AG82" s="98"/>
      <c r="AH82" s="98"/>
      <c r="AI82" s="98"/>
      <c r="AJ82" s="98"/>
      <c r="AK82" s="98"/>
      <c r="AL82" s="98"/>
      <c r="AM82" s="98"/>
      <c r="AN82" s="98"/>
    </row>
  </sheetData>
  <sheetProtection formatCells="0"/>
  <mergeCells count="754">
    <mergeCell ref="BV4:CF5"/>
    <mergeCell ref="CG4:CI5"/>
    <mergeCell ref="CJ4:CV6"/>
    <mergeCell ref="A5:G8"/>
    <mergeCell ref="I5:AE6"/>
    <mergeCell ref="AF5:AN6"/>
    <mergeCell ref="AO5:AU6"/>
    <mergeCell ref="AV5:AW5"/>
    <mergeCell ref="A1:BE2"/>
    <mergeCell ref="I3:Q3"/>
    <mergeCell ref="BE3:BQ3"/>
    <mergeCell ref="A4:G4"/>
    <mergeCell ref="I4:Y4"/>
    <mergeCell ref="Z4:AE4"/>
    <mergeCell ref="AF4:AN4"/>
    <mergeCell ref="AO4:AU4"/>
    <mergeCell ref="AV4:BD4"/>
    <mergeCell ref="BE4:BL4"/>
    <mergeCell ref="AX5:BC5"/>
    <mergeCell ref="BF5:BK5"/>
    <mergeCell ref="BN5:BQ5"/>
    <mergeCell ref="AV6:AW6"/>
    <mergeCell ref="AX6:BC6"/>
    <mergeCell ref="BF6:BI6"/>
    <mergeCell ref="BJ6:BP6"/>
    <mergeCell ref="BN4:BQ4"/>
    <mergeCell ref="BR4:BU5"/>
    <mergeCell ref="BR6:CI6"/>
    <mergeCell ref="I7:J7"/>
    <mergeCell ref="K7:M7"/>
    <mergeCell ref="O7:Q7"/>
    <mergeCell ref="S7:V7"/>
    <mergeCell ref="W7:Y7"/>
    <mergeCell ref="Z7:AC7"/>
    <mergeCell ref="AD7:AE7"/>
    <mergeCell ref="AF7:AT7"/>
    <mergeCell ref="AW7:BA7"/>
    <mergeCell ref="BE7:BI7"/>
    <mergeCell ref="BJ7:BQ7"/>
    <mergeCell ref="BR7:CI10"/>
    <mergeCell ref="CJ7:CV7"/>
    <mergeCell ref="I8:AE8"/>
    <mergeCell ref="AF8:AO10"/>
    <mergeCell ref="AP8:AU8"/>
    <mergeCell ref="AV8:BD8"/>
    <mergeCell ref="BE8:BI10"/>
    <mergeCell ref="BJ8:BQ10"/>
    <mergeCell ref="I9:AE10"/>
    <mergeCell ref="AP9:AU9"/>
    <mergeCell ref="AW9:BA9"/>
    <mergeCell ref="AP10:AU10"/>
    <mergeCell ref="BA10:BC10"/>
    <mergeCell ref="A12:J12"/>
    <mergeCell ref="K12:L12"/>
    <mergeCell ref="M12:AB12"/>
    <mergeCell ref="AC12:AJ12"/>
    <mergeCell ref="AK12:AN12"/>
    <mergeCell ref="AO12:AX12"/>
    <mergeCell ref="AY12:AZ12"/>
    <mergeCell ref="BA12:BP12"/>
    <mergeCell ref="BQ12:BX12"/>
    <mergeCell ref="BY12:CB12"/>
    <mergeCell ref="A13:C13"/>
    <mergeCell ref="D13:N13"/>
    <mergeCell ref="O13:Q13"/>
    <mergeCell ref="R13:T13"/>
    <mergeCell ref="U13:W13"/>
    <mergeCell ref="BF13:BH13"/>
    <mergeCell ref="BI13:BK13"/>
    <mergeCell ref="BL13:BV13"/>
    <mergeCell ref="BW13:BY13"/>
    <mergeCell ref="BZ13:CB13"/>
    <mergeCell ref="A14:C14"/>
    <mergeCell ref="D14:N14"/>
    <mergeCell ref="O14:Q14"/>
    <mergeCell ref="R14:T14"/>
    <mergeCell ref="U14:W14"/>
    <mergeCell ref="X13:AH13"/>
    <mergeCell ref="AI13:AK13"/>
    <mergeCell ref="AL13:AN13"/>
    <mergeCell ref="AO13:AQ13"/>
    <mergeCell ref="AR13:BB13"/>
    <mergeCell ref="BC13:BE13"/>
    <mergeCell ref="BF14:BH14"/>
    <mergeCell ref="BI14:BK14"/>
    <mergeCell ref="BL14:BV14"/>
    <mergeCell ref="BW14:BY14"/>
    <mergeCell ref="BZ14:CB14"/>
    <mergeCell ref="A15:C15"/>
    <mergeCell ref="D15:N15"/>
    <mergeCell ref="O15:Q15"/>
    <mergeCell ref="R15:T15"/>
    <mergeCell ref="U15:W15"/>
    <mergeCell ref="X14:AH14"/>
    <mergeCell ref="AI14:AK14"/>
    <mergeCell ref="AL14:AN14"/>
    <mergeCell ref="AO14:AQ14"/>
    <mergeCell ref="AR14:BB14"/>
    <mergeCell ref="BC14:BE14"/>
    <mergeCell ref="BF15:BH15"/>
    <mergeCell ref="BI15:BK15"/>
    <mergeCell ref="BL15:BV15"/>
    <mergeCell ref="BW15:BY15"/>
    <mergeCell ref="BZ15:CB15"/>
    <mergeCell ref="A16:C16"/>
    <mergeCell ref="D16:N16"/>
    <mergeCell ref="O16:Q16"/>
    <mergeCell ref="R16:T16"/>
    <mergeCell ref="U16:W16"/>
    <mergeCell ref="X15:AH15"/>
    <mergeCell ref="AI15:AK15"/>
    <mergeCell ref="AL15:AN15"/>
    <mergeCell ref="AO15:AQ15"/>
    <mergeCell ref="AR15:BB15"/>
    <mergeCell ref="BC15:BE15"/>
    <mergeCell ref="BF16:BH16"/>
    <mergeCell ref="BI16:BK16"/>
    <mergeCell ref="BL16:BV16"/>
    <mergeCell ref="BW16:BY16"/>
    <mergeCell ref="BZ16:CB16"/>
    <mergeCell ref="A17:C17"/>
    <mergeCell ref="D17:N17"/>
    <mergeCell ref="O17:Q17"/>
    <mergeCell ref="R17:T17"/>
    <mergeCell ref="U17:W17"/>
    <mergeCell ref="X16:AH16"/>
    <mergeCell ref="AI16:AK16"/>
    <mergeCell ref="AL16:AN16"/>
    <mergeCell ref="AO16:AQ16"/>
    <mergeCell ref="AR16:BB16"/>
    <mergeCell ref="BC16:BE16"/>
    <mergeCell ref="BF17:BH17"/>
    <mergeCell ref="BI17:BK17"/>
    <mergeCell ref="BL17:BV17"/>
    <mergeCell ref="BW17:BY17"/>
    <mergeCell ref="BZ17:CB17"/>
    <mergeCell ref="A18:C18"/>
    <mergeCell ref="D18:N18"/>
    <mergeCell ref="O18:Q18"/>
    <mergeCell ref="R18:T18"/>
    <mergeCell ref="U18:W18"/>
    <mergeCell ref="X17:AH17"/>
    <mergeCell ref="AI17:AK17"/>
    <mergeCell ref="AL17:AN17"/>
    <mergeCell ref="AO17:AQ17"/>
    <mergeCell ref="AR17:BB17"/>
    <mergeCell ref="BC17:BE17"/>
    <mergeCell ref="BF18:BH18"/>
    <mergeCell ref="BI18:BK18"/>
    <mergeCell ref="BL18:BV18"/>
    <mergeCell ref="BW18:BY18"/>
    <mergeCell ref="BZ18:CB18"/>
    <mergeCell ref="A19:C19"/>
    <mergeCell ref="D19:N19"/>
    <mergeCell ref="O19:Q19"/>
    <mergeCell ref="R19:T19"/>
    <mergeCell ref="U19:W19"/>
    <mergeCell ref="X18:AH18"/>
    <mergeCell ref="AI18:AK18"/>
    <mergeCell ref="AL18:AN18"/>
    <mergeCell ref="AO18:AQ18"/>
    <mergeCell ref="AR18:BB18"/>
    <mergeCell ref="BC18:BE18"/>
    <mergeCell ref="BI19:BK19"/>
    <mergeCell ref="BL19:BV19"/>
    <mergeCell ref="BW19:BY19"/>
    <mergeCell ref="BZ19:CB19"/>
    <mergeCell ref="A20:C20"/>
    <mergeCell ref="D20:N20"/>
    <mergeCell ref="O20:Q20"/>
    <mergeCell ref="R20:T20"/>
    <mergeCell ref="U20:W20"/>
    <mergeCell ref="X20:AH20"/>
    <mergeCell ref="X19:AH19"/>
    <mergeCell ref="AI19:AK19"/>
    <mergeCell ref="AL19:AN19"/>
    <mergeCell ref="AO19:BB19"/>
    <mergeCell ref="BC19:BE19"/>
    <mergeCell ref="BF19:BH19"/>
    <mergeCell ref="BI20:BV20"/>
    <mergeCell ref="BW20:BY20"/>
    <mergeCell ref="BZ20:CB20"/>
    <mergeCell ref="A21:C21"/>
    <mergeCell ref="D21:N21"/>
    <mergeCell ref="O21:Q21"/>
    <mergeCell ref="R21:T21"/>
    <mergeCell ref="U21:W21"/>
    <mergeCell ref="X21:AH21"/>
    <mergeCell ref="AI21:AK21"/>
    <mergeCell ref="AI20:AK20"/>
    <mergeCell ref="AL20:AN20"/>
    <mergeCell ref="AO20:AQ20"/>
    <mergeCell ref="AR20:BB20"/>
    <mergeCell ref="BC20:BE20"/>
    <mergeCell ref="BF20:BH20"/>
    <mergeCell ref="BL21:BV21"/>
    <mergeCell ref="BW21:BY21"/>
    <mergeCell ref="BZ21:CB21"/>
    <mergeCell ref="A22:N22"/>
    <mergeCell ref="O22:Q22"/>
    <mergeCell ref="R22:T22"/>
    <mergeCell ref="U22:W22"/>
    <mergeCell ref="X22:AH22"/>
    <mergeCell ref="AI22:AK22"/>
    <mergeCell ref="AL22:AN22"/>
    <mergeCell ref="AL21:AN21"/>
    <mergeCell ref="AO21:AQ21"/>
    <mergeCell ref="AR21:BB21"/>
    <mergeCell ref="BC21:BE21"/>
    <mergeCell ref="BF21:BH21"/>
    <mergeCell ref="BI21:BK21"/>
    <mergeCell ref="BW22:BY22"/>
    <mergeCell ref="BZ22:CB22"/>
    <mergeCell ref="A23:C23"/>
    <mergeCell ref="D23:N23"/>
    <mergeCell ref="O23:Q23"/>
    <mergeCell ref="R23:T23"/>
    <mergeCell ref="U23:AH23"/>
    <mergeCell ref="AI23:AK23"/>
    <mergeCell ref="AL23:AN23"/>
    <mergeCell ref="AO23:AQ23"/>
    <mergeCell ref="AO22:AQ22"/>
    <mergeCell ref="AR22:BB22"/>
    <mergeCell ref="BC22:BE22"/>
    <mergeCell ref="BF22:BH22"/>
    <mergeCell ref="BI22:BK22"/>
    <mergeCell ref="BL22:BV22"/>
    <mergeCell ref="BZ23:CB23"/>
    <mergeCell ref="A24:C24"/>
    <mergeCell ref="D24:N24"/>
    <mergeCell ref="O24:Q24"/>
    <mergeCell ref="R24:T24"/>
    <mergeCell ref="U24:W24"/>
    <mergeCell ref="X24:AH24"/>
    <mergeCell ref="AI24:AK24"/>
    <mergeCell ref="AL24:AN24"/>
    <mergeCell ref="AO24:AQ24"/>
    <mergeCell ref="AR23:BB23"/>
    <mergeCell ref="BC23:BE23"/>
    <mergeCell ref="BF23:BH23"/>
    <mergeCell ref="BI23:BK23"/>
    <mergeCell ref="BL23:BV23"/>
    <mergeCell ref="BW23:BY23"/>
    <mergeCell ref="BZ24:CB24"/>
    <mergeCell ref="A25:C25"/>
    <mergeCell ref="D25:N25"/>
    <mergeCell ref="O25:Q25"/>
    <mergeCell ref="R25:T25"/>
    <mergeCell ref="U25:W25"/>
    <mergeCell ref="X25:AH25"/>
    <mergeCell ref="AI25:AK25"/>
    <mergeCell ref="AL25:AN25"/>
    <mergeCell ref="AO25:AQ25"/>
    <mergeCell ref="AR24:BB24"/>
    <mergeCell ref="BC24:BE24"/>
    <mergeCell ref="BF24:BH24"/>
    <mergeCell ref="BI24:BK24"/>
    <mergeCell ref="BL24:BV24"/>
    <mergeCell ref="BW24:BY24"/>
    <mergeCell ref="AR26:BB26"/>
    <mergeCell ref="BC26:BE26"/>
    <mergeCell ref="BF26:BH26"/>
    <mergeCell ref="BI26:BV26"/>
    <mergeCell ref="BW26:BY26"/>
    <mergeCell ref="BZ26:CB26"/>
    <mergeCell ref="BZ25:CB25"/>
    <mergeCell ref="A26:C26"/>
    <mergeCell ref="D26:N26"/>
    <mergeCell ref="O26:Q26"/>
    <mergeCell ref="R26:T26"/>
    <mergeCell ref="U26:W26"/>
    <mergeCell ref="X26:AH26"/>
    <mergeCell ref="AI26:AK26"/>
    <mergeCell ref="AL26:AN26"/>
    <mergeCell ref="AO26:AQ26"/>
    <mergeCell ref="AR25:BB25"/>
    <mergeCell ref="BC25:BE25"/>
    <mergeCell ref="BF25:BH25"/>
    <mergeCell ref="BI25:BK25"/>
    <mergeCell ref="BL25:BV25"/>
    <mergeCell ref="BW25:BY25"/>
    <mergeCell ref="BL27:BV27"/>
    <mergeCell ref="BW27:BY27"/>
    <mergeCell ref="BZ27:CB27"/>
    <mergeCell ref="A28:C28"/>
    <mergeCell ref="D28:N28"/>
    <mergeCell ref="O28:Q28"/>
    <mergeCell ref="R28:T28"/>
    <mergeCell ref="U28:AH28"/>
    <mergeCell ref="AI28:AK28"/>
    <mergeCell ref="AL28:AN28"/>
    <mergeCell ref="AL27:AN27"/>
    <mergeCell ref="AO27:AQ27"/>
    <mergeCell ref="AR27:BB27"/>
    <mergeCell ref="BC27:BE27"/>
    <mergeCell ref="BF27:BH27"/>
    <mergeCell ref="BI27:BK27"/>
    <mergeCell ref="A27:N27"/>
    <mergeCell ref="O27:Q27"/>
    <mergeCell ref="R27:T27"/>
    <mergeCell ref="U27:W27"/>
    <mergeCell ref="X27:AH27"/>
    <mergeCell ref="AI27:AK27"/>
    <mergeCell ref="BW28:BY28"/>
    <mergeCell ref="BZ28:CB28"/>
    <mergeCell ref="A29:C29"/>
    <mergeCell ref="D29:N29"/>
    <mergeCell ref="O29:Q29"/>
    <mergeCell ref="R29:T29"/>
    <mergeCell ref="U29:W29"/>
    <mergeCell ref="X29:AH29"/>
    <mergeCell ref="AI29:AK29"/>
    <mergeCell ref="AL29:AN29"/>
    <mergeCell ref="AO28:AQ28"/>
    <mergeCell ref="AR28:BB28"/>
    <mergeCell ref="BC28:BE28"/>
    <mergeCell ref="BF28:BH28"/>
    <mergeCell ref="BI28:BK28"/>
    <mergeCell ref="BL28:BV28"/>
    <mergeCell ref="BZ29:CB29"/>
    <mergeCell ref="A30:C30"/>
    <mergeCell ref="D30:N30"/>
    <mergeCell ref="O30:Q30"/>
    <mergeCell ref="R30:T30"/>
    <mergeCell ref="U30:W30"/>
    <mergeCell ref="X30:AH30"/>
    <mergeCell ref="AI30:AK30"/>
    <mergeCell ref="AL30:AN30"/>
    <mergeCell ref="AO30:AQ30"/>
    <mergeCell ref="AO29:BB29"/>
    <mergeCell ref="BC29:BE29"/>
    <mergeCell ref="BF29:BH29"/>
    <mergeCell ref="BI29:BK29"/>
    <mergeCell ref="BL29:BV29"/>
    <mergeCell ref="BW29:BY29"/>
    <mergeCell ref="BZ30:CB30"/>
    <mergeCell ref="A31:C31"/>
    <mergeCell ref="D31:N31"/>
    <mergeCell ref="O31:Q31"/>
    <mergeCell ref="R31:T31"/>
    <mergeCell ref="U31:W31"/>
    <mergeCell ref="X31:AH31"/>
    <mergeCell ref="AI31:AK31"/>
    <mergeCell ref="AL31:AN31"/>
    <mergeCell ref="AO31:AQ31"/>
    <mergeCell ref="AR30:BB30"/>
    <mergeCell ref="BC30:BE30"/>
    <mergeCell ref="BF30:BH30"/>
    <mergeCell ref="BI30:BK30"/>
    <mergeCell ref="BL30:BV30"/>
    <mergeCell ref="BW30:BY30"/>
    <mergeCell ref="BC32:BE32"/>
    <mergeCell ref="BF32:BH32"/>
    <mergeCell ref="BI32:BK32"/>
    <mergeCell ref="BL32:BV32"/>
    <mergeCell ref="BW32:BY32"/>
    <mergeCell ref="BZ32:CB32"/>
    <mergeCell ref="BZ31:CB31"/>
    <mergeCell ref="A32:C32"/>
    <mergeCell ref="D32:N32"/>
    <mergeCell ref="O32:Q32"/>
    <mergeCell ref="R32:T32"/>
    <mergeCell ref="U32:AH32"/>
    <mergeCell ref="AI32:AK32"/>
    <mergeCell ref="AL32:AN32"/>
    <mergeCell ref="AO32:AQ32"/>
    <mergeCell ref="AR32:BB32"/>
    <mergeCell ref="AR31:BB31"/>
    <mergeCell ref="BC31:BE31"/>
    <mergeCell ref="BF31:BH31"/>
    <mergeCell ref="BI31:BK31"/>
    <mergeCell ref="BL31:BV31"/>
    <mergeCell ref="BW31:BY31"/>
    <mergeCell ref="BL33:BV33"/>
    <mergeCell ref="BW33:BY33"/>
    <mergeCell ref="BZ33:CB33"/>
    <mergeCell ref="A34:C34"/>
    <mergeCell ref="D34:N34"/>
    <mergeCell ref="O34:Q34"/>
    <mergeCell ref="R34:T34"/>
    <mergeCell ref="U34:W34"/>
    <mergeCell ref="X34:AH34"/>
    <mergeCell ref="AI34:AK34"/>
    <mergeCell ref="AL33:AN33"/>
    <mergeCell ref="AO33:AQ33"/>
    <mergeCell ref="AR33:BB33"/>
    <mergeCell ref="BC33:BE33"/>
    <mergeCell ref="BF33:BH33"/>
    <mergeCell ref="BI33:BK33"/>
    <mergeCell ref="A33:N33"/>
    <mergeCell ref="O33:Q33"/>
    <mergeCell ref="R33:T33"/>
    <mergeCell ref="U33:W33"/>
    <mergeCell ref="X33:AH33"/>
    <mergeCell ref="AI33:AK33"/>
    <mergeCell ref="BL34:BV34"/>
    <mergeCell ref="BW34:BY34"/>
    <mergeCell ref="BZ34:CB34"/>
    <mergeCell ref="A35:C35"/>
    <mergeCell ref="D35:N35"/>
    <mergeCell ref="O35:Q35"/>
    <mergeCell ref="R35:T35"/>
    <mergeCell ref="U35:W35"/>
    <mergeCell ref="X35:AH35"/>
    <mergeCell ref="AI35:AK35"/>
    <mergeCell ref="AL34:AN34"/>
    <mergeCell ref="AO34:AQ34"/>
    <mergeCell ref="AR34:BB34"/>
    <mergeCell ref="BC34:BE34"/>
    <mergeCell ref="BF34:BH34"/>
    <mergeCell ref="BI34:BK34"/>
    <mergeCell ref="BL35:BV35"/>
    <mergeCell ref="BW35:BY35"/>
    <mergeCell ref="BZ35:CB35"/>
    <mergeCell ref="A36:C36"/>
    <mergeCell ref="D36:N36"/>
    <mergeCell ref="O36:Q36"/>
    <mergeCell ref="R36:T36"/>
    <mergeCell ref="U36:W36"/>
    <mergeCell ref="X36:AH36"/>
    <mergeCell ref="AI36:AK36"/>
    <mergeCell ref="AL35:AN35"/>
    <mergeCell ref="AO35:AQ35"/>
    <mergeCell ref="AR35:BB35"/>
    <mergeCell ref="BC35:BE35"/>
    <mergeCell ref="BF35:BH35"/>
    <mergeCell ref="BI35:BK35"/>
    <mergeCell ref="BL36:BV36"/>
    <mergeCell ref="BW36:BY36"/>
    <mergeCell ref="BZ36:CB36"/>
    <mergeCell ref="A37:C37"/>
    <mergeCell ref="D37:N37"/>
    <mergeCell ref="O37:Q37"/>
    <mergeCell ref="R37:T37"/>
    <mergeCell ref="U37:W37"/>
    <mergeCell ref="X37:AH37"/>
    <mergeCell ref="AI37:AK37"/>
    <mergeCell ref="AL36:AN36"/>
    <mergeCell ref="AO36:AQ36"/>
    <mergeCell ref="AR36:BB36"/>
    <mergeCell ref="BC36:BE36"/>
    <mergeCell ref="BF36:BH36"/>
    <mergeCell ref="BI36:BK36"/>
    <mergeCell ref="BW37:BY37"/>
    <mergeCell ref="BZ37:CB37"/>
    <mergeCell ref="A38:C38"/>
    <mergeCell ref="D38:N38"/>
    <mergeCell ref="O38:Q38"/>
    <mergeCell ref="R38:T38"/>
    <mergeCell ref="U38:W38"/>
    <mergeCell ref="X38:AH38"/>
    <mergeCell ref="AI38:AK38"/>
    <mergeCell ref="AL38:AN38"/>
    <mergeCell ref="AL37:AN37"/>
    <mergeCell ref="AO37:AQ37"/>
    <mergeCell ref="AR37:BB37"/>
    <mergeCell ref="BC37:BE37"/>
    <mergeCell ref="BF37:BH37"/>
    <mergeCell ref="BI37:BV37"/>
    <mergeCell ref="BW38:BY38"/>
    <mergeCell ref="BZ38:CB38"/>
    <mergeCell ref="A39:C39"/>
    <mergeCell ref="D39:N39"/>
    <mergeCell ref="O39:Q39"/>
    <mergeCell ref="R39:T39"/>
    <mergeCell ref="U39:AH39"/>
    <mergeCell ref="AI39:AK39"/>
    <mergeCell ref="AL39:AN39"/>
    <mergeCell ref="AO39:AQ39"/>
    <mergeCell ref="AO38:AQ38"/>
    <mergeCell ref="AR38:BB38"/>
    <mergeCell ref="BC38:BE38"/>
    <mergeCell ref="BF38:BH38"/>
    <mergeCell ref="BI38:BK38"/>
    <mergeCell ref="BL38:BV38"/>
    <mergeCell ref="BZ39:CB39"/>
    <mergeCell ref="A40:C40"/>
    <mergeCell ref="D40:N40"/>
    <mergeCell ref="O40:Q40"/>
    <mergeCell ref="R40:T40"/>
    <mergeCell ref="U40:W40"/>
    <mergeCell ref="X40:AH40"/>
    <mergeCell ref="AI40:AK40"/>
    <mergeCell ref="AL40:AN40"/>
    <mergeCell ref="AO40:AQ40"/>
    <mergeCell ref="AR39:BB39"/>
    <mergeCell ref="BC39:BE39"/>
    <mergeCell ref="BF39:BH39"/>
    <mergeCell ref="BI39:BK39"/>
    <mergeCell ref="BL39:BV39"/>
    <mergeCell ref="BW39:BY39"/>
    <mergeCell ref="BC41:BE41"/>
    <mergeCell ref="BF41:BH41"/>
    <mergeCell ref="BI41:BK41"/>
    <mergeCell ref="BL41:BV41"/>
    <mergeCell ref="BW41:BY41"/>
    <mergeCell ref="BZ41:CB41"/>
    <mergeCell ref="BZ40:CB40"/>
    <mergeCell ref="A41:C41"/>
    <mergeCell ref="D41:N41"/>
    <mergeCell ref="O41:Q41"/>
    <mergeCell ref="R41:T41"/>
    <mergeCell ref="U41:W41"/>
    <mergeCell ref="X41:AH41"/>
    <mergeCell ref="AI41:AK41"/>
    <mergeCell ref="AL41:AN41"/>
    <mergeCell ref="AO41:BB41"/>
    <mergeCell ref="AR40:BB40"/>
    <mergeCell ref="BC40:BE40"/>
    <mergeCell ref="BF40:BH40"/>
    <mergeCell ref="BI40:BK40"/>
    <mergeCell ref="BL40:BV40"/>
    <mergeCell ref="BW40:BY40"/>
    <mergeCell ref="AI42:AK42"/>
    <mergeCell ref="AL42:AN42"/>
    <mergeCell ref="BI42:BK42"/>
    <mergeCell ref="BL42:BV42"/>
    <mergeCell ref="BW42:BY42"/>
    <mergeCell ref="BZ42:CB42"/>
    <mergeCell ref="A42:C42"/>
    <mergeCell ref="D42:N42"/>
    <mergeCell ref="O42:Q42"/>
    <mergeCell ref="R42:T42"/>
    <mergeCell ref="U42:W42"/>
    <mergeCell ref="X42:AH42"/>
    <mergeCell ref="AI43:AK43"/>
    <mergeCell ref="AL43:AN43"/>
    <mergeCell ref="BI43:BK43"/>
    <mergeCell ref="BL43:BV43"/>
    <mergeCell ref="BW43:BY43"/>
    <mergeCell ref="BZ43:CB43"/>
    <mergeCell ref="A43:C43"/>
    <mergeCell ref="D43:N43"/>
    <mergeCell ref="O43:Q43"/>
    <mergeCell ref="R43:T43"/>
    <mergeCell ref="U43:W43"/>
    <mergeCell ref="X43:AH43"/>
    <mergeCell ref="AI44:AK44"/>
    <mergeCell ref="AL44:AN44"/>
    <mergeCell ref="BI44:BV44"/>
    <mergeCell ref="BW44:BY44"/>
    <mergeCell ref="BZ44:CB44"/>
    <mergeCell ref="A45:C45"/>
    <mergeCell ref="D45:N45"/>
    <mergeCell ref="O45:Q45"/>
    <mergeCell ref="R45:T45"/>
    <mergeCell ref="U45:AH45"/>
    <mergeCell ref="A44:C44"/>
    <mergeCell ref="D44:N44"/>
    <mergeCell ref="O44:Q44"/>
    <mergeCell ref="R44:T44"/>
    <mergeCell ref="U44:W44"/>
    <mergeCell ref="X44:AH44"/>
    <mergeCell ref="AI45:AK45"/>
    <mergeCell ref="AL45:AN45"/>
    <mergeCell ref="BI45:BO47"/>
    <mergeCell ref="BP45:BV47"/>
    <mergeCell ref="BW45:CB47"/>
    <mergeCell ref="A46:C46"/>
    <mergeCell ref="D46:N46"/>
    <mergeCell ref="O46:Q46"/>
    <mergeCell ref="R46:T46"/>
    <mergeCell ref="U46:W46"/>
    <mergeCell ref="X46:AH46"/>
    <mergeCell ref="AI46:AK46"/>
    <mergeCell ref="AL46:AN46"/>
    <mergeCell ref="A47:C47"/>
    <mergeCell ref="D47:N47"/>
    <mergeCell ref="O47:Q47"/>
    <mergeCell ref="R47:T47"/>
    <mergeCell ref="U47:W47"/>
    <mergeCell ref="X47:AH47"/>
    <mergeCell ref="AI47:AK47"/>
    <mergeCell ref="AL47:AN47"/>
    <mergeCell ref="A48:C48"/>
    <mergeCell ref="D48:N48"/>
    <mergeCell ref="O48:Q48"/>
    <mergeCell ref="R48:T48"/>
    <mergeCell ref="U48:W48"/>
    <mergeCell ref="X48:AH48"/>
    <mergeCell ref="AI48:AK48"/>
    <mergeCell ref="AL48:AN48"/>
    <mergeCell ref="AI49:AK49"/>
    <mergeCell ref="AL49:AN49"/>
    <mergeCell ref="A50:C50"/>
    <mergeCell ref="D50:N50"/>
    <mergeCell ref="O50:Q50"/>
    <mergeCell ref="R50:T50"/>
    <mergeCell ref="U50:W50"/>
    <mergeCell ref="X50:AH50"/>
    <mergeCell ref="AI50:AK50"/>
    <mergeCell ref="AL50:AN50"/>
    <mergeCell ref="A49:C49"/>
    <mergeCell ref="D49:N49"/>
    <mergeCell ref="O49:Q49"/>
    <mergeCell ref="R49:T49"/>
    <mergeCell ref="U49:W49"/>
    <mergeCell ref="X49:AH49"/>
    <mergeCell ref="AI51:AK51"/>
    <mergeCell ref="AL51:AN51"/>
    <mergeCell ref="A52:N52"/>
    <mergeCell ref="O52:Q52"/>
    <mergeCell ref="R52:T52"/>
    <mergeCell ref="U52:AH52"/>
    <mergeCell ref="AI52:AK52"/>
    <mergeCell ref="AL52:AN52"/>
    <mergeCell ref="A51:C51"/>
    <mergeCell ref="D51:N51"/>
    <mergeCell ref="O51:Q51"/>
    <mergeCell ref="R51:T51"/>
    <mergeCell ref="U51:W51"/>
    <mergeCell ref="X51:AH51"/>
    <mergeCell ref="AI53:AK53"/>
    <mergeCell ref="AL53:AN53"/>
    <mergeCell ref="A54:C54"/>
    <mergeCell ref="D54:N54"/>
    <mergeCell ref="O54:Q54"/>
    <mergeCell ref="R54:T54"/>
    <mergeCell ref="U54:W54"/>
    <mergeCell ref="X54:AH54"/>
    <mergeCell ref="AI54:AK54"/>
    <mergeCell ref="AL54:AN54"/>
    <mergeCell ref="A53:C53"/>
    <mergeCell ref="D53:N53"/>
    <mergeCell ref="O53:Q53"/>
    <mergeCell ref="R53:T53"/>
    <mergeCell ref="U53:W53"/>
    <mergeCell ref="X53:AH53"/>
    <mergeCell ref="AI55:AK55"/>
    <mergeCell ref="AL55:AN55"/>
    <mergeCell ref="A56:C56"/>
    <mergeCell ref="D56:N56"/>
    <mergeCell ref="O56:Q56"/>
    <mergeCell ref="R56:T56"/>
    <mergeCell ref="U56:W56"/>
    <mergeCell ref="X56:AH56"/>
    <mergeCell ref="AI56:AK56"/>
    <mergeCell ref="AL56:AN56"/>
    <mergeCell ref="A55:C55"/>
    <mergeCell ref="D55:N55"/>
    <mergeCell ref="O55:Q55"/>
    <mergeCell ref="R55:T55"/>
    <mergeCell ref="U55:W55"/>
    <mergeCell ref="X55:AH55"/>
    <mergeCell ref="AI57:AK57"/>
    <mergeCell ref="AL57:AN57"/>
    <mergeCell ref="A58:C58"/>
    <mergeCell ref="D58:N58"/>
    <mergeCell ref="O58:Q58"/>
    <mergeCell ref="R58:T58"/>
    <mergeCell ref="U58:AH58"/>
    <mergeCell ref="AI58:AK58"/>
    <mergeCell ref="AL58:AN58"/>
    <mergeCell ref="A57:C57"/>
    <mergeCell ref="D57:N57"/>
    <mergeCell ref="O57:Q57"/>
    <mergeCell ref="R57:T57"/>
    <mergeCell ref="U57:W57"/>
    <mergeCell ref="X57:AH57"/>
    <mergeCell ref="A61:N61"/>
    <mergeCell ref="O61:Q61"/>
    <mergeCell ref="R61:T61"/>
    <mergeCell ref="U61:W61"/>
    <mergeCell ref="X61:AH61"/>
    <mergeCell ref="AI61:AK61"/>
    <mergeCell ref="AI59:AK59"/>
    <mergeCell ref="AL59:AN59"/>
    <mergeCell ref="A60:C60"/>
    <mergeCell ref="D60:N60"/>
    <mergeCell ref="O60:Q60"/>
    <mergeCell ref="R60:T60"/>
    <mergeCell ref="U60:W60"/>
    <mergeCell ref="X60:AH60"/>
    <mergeCell ref="AI60:AK60"/>
    <mergeCell ref="AL60:AN60"/>
    <mergeCell ref="A59:C59"/>
    <mergeCell ref="D59:N59"/>
    <mergeCell ref="O59:Q59"/>
    <mergeCell ref="R59:T59"/>
    <mergeCell ref="U59:W59"/>
    <mergeCell ref="X59:AH59"/>
    <mergeCell ref="A62:G64"/>
    <mergeCell ref="H62:N64"/>
    <mergeCell ref="O62:T64"/>
    <mergeCell ref="U62:AH62"/>
    <mergeCell ref="AI62:AK62"/>
    <mergeCell ref="AL62:AN62"/>
    <mergeCell ref="U63:W63"/>
    <mergeCell ref="X63:AH63"/>
    <mergeCell ref="AI63:AK63"/>
    <mergeCell ref="AL63:AN63"/>
    <mergeCell ref="AX63:BE63"/>
    <mergeCell ref="U64:W64"/>
    <mergeCell ref="X64:AH64"/>
    <mergeCell ref="AI64:AK64"/>
    <mergeCell ref="AL64:AN64"/>
    <mergeCell ref="AX64:BA64"/>
    <mergeCell ref="BB64:BE64"/>
    <mergeCell ref="AL61:AN61"/>
    <mergeCell ref="U66:W66"/>
    <mergeCell ref="X66:AH66"/>
    <mergeCell ref="AI66:AK66"/>
    <mergeCell ref="AL66:AN66"/>
    <mergeCell ref="AX66:BA66"/>
    <mergeCell ref="BB66:BE66"/>
    <mergeCell ref="U65:W65"/>
    <mergeCell ref="X65:AH65"/>
    <mergeCell ref="AI65:AK65"/>
    <mergeCell ref="AL65:AN65"/>
    <mergeCell ref="AX65:BA65"/>
    <mergeCell ref="BB65:BE65"/>
    <mergeCell ref="U68:W68"/>
    <mergeCell ref="X68:AH68"/>
    <mergeCell ref="AI68:AK68"/>
    <mergeCell ref="AL68:AN68"/>
    <mergeCell ref="AX68:BE68"/>
    <mergeCell ref="U69:AH69"/>
    <mergeCell ref="AI69:AK69"/>
    <mergeCell ref="AL69:AN69"/>
    <mergeCell ref="U67:W67"/>
    <mergeCell ref="X67:AH67"/>
    <mergeCell ref="AI67:AK67"/>
    <mergeCell ref="AL67:AN67"/>
    <mergeCell ref="AX67:BA67"/>
    <mergeCell ref="BB67:BE67"/>
    <mergeCell ref="CB69:CV70"/>
    <mergeCell ref="AR71:AY71"/>
    <mergeCell ref="AZ71:BE71"/>
    <mergeCell ref="BF71:BH71"/>
    <mergeCell ref="BK71:BY72"/>
    <mergeCell ref="CB71:CV72"/>
    <mergeCell ref="AR72:AY72"/>
    <mergeCell ref="AZ72:BC72"/>
    <mergeCell ref="BD72:BE72"/>
    <mergeCell ref="BF72:BH72"/>
    <mergeCell ref="AR73:AY73"/>
    <mergeCell ref="AZ73:BC73"/>
    <mergeCell ref="BD73:BE73"/>
    <mergeCell ref="BF73:BH73"/>
    <mergeCell ref="BK73:BY73"/>
    <mergeCell ref="CB73:CV74"/>
    <mergeCell ref="AR74:AY74"/>
    <mergeCell ref="AZ74:BC74"/>
    <mergeCell ref="BD74:BE74"/>
    <mergeCell ref="BF74:BH74"/>
    <mergeCell ref="CG75:CV77"/>
    <mergeCell ref="BK77:BY77"/>
    <mergeCell ref="BK78:CV78"/>
    <mergeCell ref="BK74:BY76"/>
    <mergeCell ref="AR75:AY75"/>
    <mergeCell ref="AZ75:BC75"/>
    <mergeCell ref="BD75:BE75"/>
    <mergeCell ref="BF75:BH75"/>
    <mergeCell ref="CB75:CF77"/>
  </mergeCells>
  <phoneticPr fontId="1"/>
  <conditionalFormatting sqref="AF8:AO10">
    <cfRule type="cellIs" dxfId="33" priority="13" stopIfTrue="1" operator="equal">
      <formula>0</formula>
    </cfRule>
  </conditionalFormatting>
  <conditionalFormatting sqref="AP10:AU10">
    <cfRule type="cellIs" dxfId="32" priority="14" stopIfTrue="1" operator="equal">
      <formula>0</formula>
    </cfRule>
  </conditionalFormatting>
  <conditionalFormatting sqref="AC12:AJ12">
    <cfRule type="cellIs" dxfId="31" priority="12" operator="equal">
      <formula>0</formula>
    </cfRule>
  </conditionalFormatting>
  <conditionalFormatting sqref="AY12">
    <cfRule type="expression" dxfId="30" priority="11" stopIfTrue="1">
      <formula>AO12=0</formula>
    </cfRule>
  </conditionalFormatting>
  <conditionalFormatting sqref="AO12:AX12 BQ12:BX12">
    <cfRule type="cellIs" dxfId="29" priority="10" operator="equal">
      <formula>0</formula>
    </cfRule>
  </conditionalFormatting>
  <conditionalFormatting sqref="AK12">
    <cfRule type="expression" dxfId="28" priority="9" stopIfTrue="1">
      <formula>AC12=0</formula>
    </cfRule>
  </conditionalFormatting>
  <conditionalFormatting sqref="A12:J12">
    <cfRule type="cellIs" dxfId="27" priority="8" operator="equal">
      <formula>0</formula>
    </cfRule>
  </conditionalFormatting>
  <conditionalFormatting sqref="K12">
    <cfRule type="expression" dxfId="26" priority="7" stopIfTrue="1">
      <formula>A12=0</formula>
    </cfRule>
  </conditionalFormatting>
  <conditionalFormatting sqref="BY12">
    <cfRule type="expression" dxfId="25" priority="6" stopIfTrue="1">
      <formula>BQ12=0</formula>
    </cfRule>
  </conditionalFormatting>
  <conditionalFormatting sqref="A23:C26 U29:W31 A34:C51 U14:W22 U24:W27 A14:C21 A28:C31 U33:W35 U38:W38 A53:C60">
    <cfRule type="expression" dxfId="24" priority="15">
      <formula>$BF$72="●"</formula>
    </cfRule>
  </conditionalFormatting>
  <conditionalFormatting sqref="U40:W44 U53:W57 U59:W61 U63:W68 U46:W51">
    <cfRule type="expression" dxfId="23" priority="16">
      <formula>$BF$73="●"</formula>
    </cfRule>
  </conditionalFormatting>
  <conditionalFormatting sqref="AO14:AQ18 AO20:AQ28 BI14:BK19 BI27:BK36 AO30:AQ37 BI38:BK43 BI21:BK22 BI24:BK25 AO39:AQ40">
    <cfRule type="expression" dxfId="22" priority="17">
      <formula>$BF$74="●"</formula>
    </cfRule>
  </conditionalFormatting>
  <conditionalFormatting sqref="A32:C32">
    <cfRule type="expression" dxfId="21" priority="5">
      <formula>$BF$72="●"</formula>
    </cfRule>
  </conditionalFormatting>
  <conditionalFormatting sqref="U36:W36">
    <cfRule type="expression" dxfId="20" priority="4">
      <formula>$BF$72="●"</formula>
    </cfRule>
  </conditionalFormatting>
  <conditionalFormatting sqref="U37:W37">
    <cfRule type="expression" dxfId="19" priority="3">
      <formula>$BF$72="●"</formula>
    </cfRule>
  </conditionalFormatting>
  <conditionalFormatting sqref="BI23:BK23">
    <cfRule type="expression" dxfId="18" priority="2">
      <formula>$BF$74="●"</formula>
    </cfRule>
  </conditionalFormatting>
  <conditionalFormatting sqref="AO38:AQ38">
    <cfRule type="expression" dxfId="17" priority="1">
      <formula>$BF$74="●"</formula>
    </cfRule>
  </conditionalFormatting>
  <dataValidations count="2">
    <dataValidation type="list" allowBlank="1" showInputMessage="1" showErrorMessage="1" sqref="BF72:BH74" xr:uid="{F559A421-8553-41E6-8AEB-481456A7871A}">
      <formula1>"●,　"</formula1>
    </dataValidation>
    <dataValidation type="list" allowBlank="1" showInputMessage="1" showErrorMessage="1" sqref="A5:G8" xr:uid="{EC15C3B2-7057-437D-A0E9-56C2D56B038A}">
      <formula1>$AV$3:$AZ$3</formula1>
    </dataValidation>
  </dataValidations>
  <pageMargins left="0.78740157480314965" right="0.39370078740157483" top="0.39370078740157483" bottom="0.35433070866141736" header="0.51181102362204722" footer="0.51181102362204722"/>
  <pageSetup paperSize="8"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Group Box 1">
              <controlPr defaultSize="0" autoFill="0" autoPict="0">
                <anchor moveWithCells="1">
                  <from>
                    <xdr:col>47</xdr:col>
                    <xdr:colOff>0</xdr:colOff>
                    <xdr:row>7</xdr:row>
                    <xdr:rowOff>0</xdr:rowOff>
                  </from>
                  <to>
                    <xdr:col>56</xdr:col>
                    <xdr:colOff>0</xdr:colOff>
                    <xdr:row>9</xdr:row>
                    <xdr:rowOff>312420</xdr:rowOff>
                  </to>
                </anchor>
              </controlPr>
            </control>
          </mc:Choice>
        </mc:AlternateContent>
        <mc:AlternateContent xmlns:mc="http://schemas.openxmlformats.org/markup-compatibility/2006">
          <mc:Choice Requires="x14">
            <control shapeId="705538" r:id="rId5" name="Option Button 2">
              <controlPr defaultSize="0" autoFill="0" autoLine="0" autoPict="0">
                <anchor moveWithCells="1">
                  <from>
                    <xdr:col>47</xdr:col>
                    <xdr:colOff>7620</xdr:colOff>
                    <xdr:row>8</xdr:row>
                    <xdr:rowOff>0</xdr:rowOff>
                  </from>
                  <to>
                    <xdr:col>51</xdr:col>
                    <xdr:colOff>45720</xdr:colOff>
                    <xdr:row>9</xdr:row>
                    <xdr:rowOff>0</xdr:rowOff>
                  </to>
                </anchor>
              </controlPr>
            </control>
          </mc:Choice>
        </mc:AlternateContent>
        <mc:AlternateContent xmlns:mc="http://schemas.openxmlformats.org/markup-compatibility/2006">
          <mc:Choice Requires="x14">
            <control shapeId="705539" r:id="rId6" name="Option Button 3">
              <controlPr defaultSize="0" autoFill="0" autoLine="0" autoPict="0">
                <anchor moveWithCells="1">
                  <from>
                    <xdr:col>47</xdr:col>
                    <xdr:colOff>7620</xdr:colOff>
                    <xdr:row>9</xdr:row>
                    <xdr:rowOff>45720</xdr:rowOff>
                  </from>
                  <to>
                    <xdr:col>49</xdr:col>
                    <xdr:colOff>144780</xdr:colOff>
                    <xdr:row>9</xdr:row>
                    <xdr:rowOff>259080</xdr:rowOff>
                  </to>
                </anchor>
              </controlPr>
            </control>
          </mc:Choice>
        </mc:AlternateContent>
        <mc:AlternateContent xmlns:mc="http://schemas.openxmlformats.org/markup-compatibility/2006">
          <mc:Choice Requires="x14">
            <control shapeId="705540" r:id="rId7" name="Option Button 4">
              <controlPr defaultSize="0" autoFill="0" autoLine="0" autoPict="0">
                <anchor moveWithCells="1">
                  <from>
                    <xdr:col>51</xdr:col>
                    <xdr:colOff>7620</xdr:colOff>
                    <xdr:row>9</xdr:row>
                    <xdr:rowOff>45720</xdr:rowOff>
                  </from>
                  <to>
                    <xdr:col>54</xdr:col>
                    <xdr:colOff>106680</xdr:colOff>
                    <xdr:row>9</xdr:row>
                    <xdr:rowOff>259080</xdr:rowOff>
                  </to>
                </anchor>
              </controlPr>
            </control>
          </mc:Choice>
        </mc:AlternateContent>
        <mc:AlternateContent xmlns:mc="http://schemas.openxmlformats.org/markup-compatibility/2006">
          <mc:Choice Requires="x14">
            <control shapeId="705541" r:id="rId8" name="Group Box 5">
              <controlPr defaultSize="0" autoFill="0" autoPict="0">
                <anchor moveWithCells="1">
                  <from>
                    <xdr:col>56</xdr:col>
                    <xdr:colOff>0</xdr:colOff>
                    <xdr:row>3</xdr:row>
                    <xdr:rowOff>0</xdr:rowOff>
                  </from>
                  <to>
                    <xdr:col>69</xdr:col>
                    <xdr:colOff>0</xdr:colOff>
                    <xdr:row>9</xdr:row>
                    <xdr:rowOff>312420</xdr:rowOff>
                  </to>
                </anchor>
              </controlPr>
            </control>
          </mc:Choice>
        </mc:AlternateContent>
        <mc:AlternateContent xmlns:mc="http://schemas.openxmlformats.org/markup-compatibility/2006">
          <mc:Choice Requires="x14">
            <control shapeId="705542" r:id="rId9" name="Option Button 6">
              <controlPr defaultSize="0" autoFill="0" autoLine="0" autoPict="0">
                <anchor moveWithCells="1">
                  <from>
                    <xdr:col>64</xdr:col>
                    <xdr:colOff>22860</xdr:colOff>
                    <xdr:row>3</xdr:row>
                    <xdr:rowOff>0</xdr:rowOff>
                  </from>
                  <to>
                    <xdr:col>68</xdr:col>
                    <xdr:colOff>45720</xdr:colOff>
                    <xdr:row>4</xdr:row>
                    <xdr:rowOff>0</xdr:rowOff>
                  </to>
                </anchor>
              </controlPr>
            </control>
          </mc:Choice>
        </mc:AlternateContent>
        <mc:AlternateContent xmlns:mc="http://schemas.openxmlformats.org/markup-compatibility/2006">
          <mc:Choice Requires="x14">
            <control shapeId="705543" r:id="rId10" name="Option Button 7">
              <controlPr defaultSize="0" autoFill="0" autoLine="0" autoPict="0">
                <anchor moveWithCells="1">
                  <from>
                    <xdr:col>56</xdr:col>
                    <xdr:colOff>30480</xdr:colOff>
                    <xdr:row>3</xdr:row>
                    <xdr:rowOff>175260</xdr:rowOff>
                  </from>
                  <to>
                    <xdr:col>60</xdr:col>
                    <xdr:colOff>38100</xdr:colOff>
                    <xdr:row>5</xdr:row>
                    <xdr:rowOff>0</xdr:rowOff>
                  </to>
                </anchor>
              </controlPr>
            </control>
          </mc:Choice>
        </mc:AlternateContent>
        <mc:AlternateContent xmlns:mc="http://schemas.openxmlformats.org/markup-compatibility/2006">
          <mc:Choice Requires="x14">
            <control shapeId="705544" r:id="rId11" name="Option Button 8">
              <controlPr defaultSize="0" autoFill="0" autoLine="0" autoPict="0">
                <anchor moveWithCells="1">
                  <from>
                    <xdr:col>64</xdr:col>
                    <xdr:colOff>7620</xdr:colOff>
                    <xdr:row>4</xdr:row>
                    <xdr:rowOff>0</xdr:rowOff>
                  </from>
                  <to>
                    <xdr:col>67</xdr:col>
                    <xdr:colOff>0</xdr:colOff>
                    <xdr:row>5</xdr:row>
                    <xdr:rowOff>38100</xdr:rowOff>
                  </to>
                </anchor>
              </controlPr>
            </control>
          </mc:Choice>
        </mc:AlternateContent>
        <mc:AlternateContent xmlns:mc="http://schemas.openxmlformats.org/markup-compatibility/2006">
          <mc:Choice Requires="x14">
            <control shapeId="705545" r:id="rId12" name="Check Box 9">
              <controlPr defaultSize="0" autoFill="0" autoLine="0" autoPict="0">
                <anchor moveWithCells="1">
                  <from>
                    <xdr:col>47</xdr:col>
                    <xdr:colOff>7620</xdr:colOff>
                    <xdr:row>6</xdr:row>
                    <xdr:rowOff>38100</xdr:rowOff>
                  </from>
                  <to>
                    <xdr:col>50</xdr:col>
                    <xdr:colOff>106680</xdr:colOff>
                    <xdr:row>7</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048C-1EBC-4BBF-87F1-33B57310B815}">
  <sheetPr>
    <pageSetUpPr fitToPage="1"/>
  </sheetPr>
  <dimension ref="A1:DB78"/>
  <sheetViews>
    <sheetView showGridLines="0" zoomScale="55" zoomScaleNormal="55" zoomScaleSheetLayoutView="55" workbookViewId="0">
      <selection sqref="A1:BE2"/>
    </sheetView>
  </sheetViews>
  <sheetFormatPr defaultColWidth="9" defaultRowHeight="13.2" x14ac:dyDescent="0.2"/>
  <cols>
    <col min="1" max="100" width="2.5" style="84" customWidth="1"/>
    <col min="101" max="16384" width="9" style="84"/>
  </cols>
  <sheetData>
    <row r="1" spans="1:100" ht="18.75" customHeight="1" x14ac:dyDescent="0.4">
      <c r="A1" s="540" t="s">
        <v>2046</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37"/>
      <c r="CG1" s="37"/>
      <c r="CH1" s="37"/>
      <c r="CI1" s="37"/>
      <c r="CJ1" s="37"/>
      <c r="CK1" s="37"/>
      <c r="CL1" s="37"/>
      <c r="CM1" s="37"/>
      <c r="CN1" s="37"/>
      <c r="CO1" s="37"/>
      <c r="CP1" s="37"/>
      <c r="CQ1" s="37"/>
      <c r="CR1" s="37"/>
      <c r="CS1" s="37"/>
      <c r="CT1" s="37"/>
      <c r="CU1" s="37"/>
      <c r="CV1" s="37"/>
    </row>
    <row r="2" spans="1:100" ht="17.25" customHeight="1" x14ac:dyDescent="0.4">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37"/>
      <c r="CF2" s="37"/>
      <c r="CG2" s="37"/>
      <c r="CH2" s="37"/>
      <c r="CI2" s="37"/>
      <c r="CJ2" s="37"/>
      <c r="CK2" s="37"/>
      <c r="CL2" s="37"/>
      <c r="CM2" s="37"/>
      <c r="CN2" s="37"/>
      <c r="CO2" s="37"/>
      <c r="CP2" s="37"/>
      <c r="CQ2" s="37"/>
      <c r="CR2" s="37"/>
      <c r="CS2" s="37"/>
      <c r="CT2" s="37"/>
      <c r="CU2" s="37"/>
      <c r="CV2" s="37"/>
    </row>
    <row r="3" spans="1:100" ht="14.25" customHeight="1" thickBot="1" x14ac:dyDescent="0.25">
      <c r="A3" s="38"/>
      <c r="B3" s="38"/>
      <c r="C3" s="38"/>
      <c r="D3" s="38"/>
      <c r="E3" s="38"/>
      <c r="F3" s="38"/>
      <c r="G3" s="38"/>
      <c r="H3" s="98"/>
      <c r="I3" s="541" t="s">
        <v>14</v>
      </c>
      <c r="J3" s="541"/>
      <c r="K3" s="541"/>
      <c r="L3" s="541"/>
      <c r="M3" s="541"/>
      <c r="N3" s="541"/>
      <c r="O3" s="541"/>
      <c r="P3" s="541"/>
      <c r="Q3" s="541"/>
      <c r="R3" s="38"/>
      <c r="S3" s="3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56">
        <f>IF(CEILING(CJ4-1,7)-1&lt;CJ4,"",CEILING(CJ4-1,7)-1)+1</f>
        <v>43834</v>
      </c>
      <c r="AW3" s="56">
        <f>IF(AV3="",CEILING(CJ4-1,7)+6,AV3+7+7)-1</f>
        <v>43847</v>
      </c>
      <c r="AX3" s="56">
        <f>AW3+7</f>
        <v>43854</v>
      </c>
      <c r="AY3" s="56">
        <f>AX3+7</f>
        <v>43861</v>
      </c>
      <c r="AZ3" s="56"/>
      <c r="BA3" s="50" t="b">
        <f>IF(ヘッダ入力!BA3="","",ヘッダ入力!BA3)</f>
        <v>0</v>
      </c>
      <c r="BB3" s="50">
        <f>IF(ヘッダ入力!BB3="","",ヘッダ入力!BB3)</f>
        <v>0</v>
      </c>
      <c r="BC3" s="50">
        <f>IF(ヘッダ入力!BC3="","",ヘッダ入力!BC3)</f>
        <v>0</v>
      </c>
      <c r="BD3" s="98"/>
      <c r="BE3" s="542" t="s">
        <v>15</v>
      </c>
      <c r="BF3" s="542"/>
      <c r="BG3" s="542"/>
      <c r="BH3" s="542"/>
      <c r="BI3" s="542"/>
      <c r="BJ3" s="542"/>
      <c r="BK3" s="542"/>
      <c r="BL3" s="542"/>
      <c r="BM3" s="542"/>
      <c r="BN3" s="542"/>
      <c r="BO3" s="542"/>
      <c r="BP3" s="542"/>
      <c r="BQ3" s="542"/>
      <c r="BR3" s="98"/>
      <c r="BS3" s="98"/>
      <c r="BT3" s="98"/>
      <c r="BU3" s="98"/>
      <c r="BV3" s="98"/>
      <c r="BW3" s="98"/>
      <c r="BX3" s="98"/>
      <c r="BY3" s="98"/>
      <c r="BZ3" s="98"/>
      <c r="CA3" s="98"/>
      <c r="CB3" s="98"/>
      <c r="CC3" s="98"/>
      <c r="CD3" s="98"/>
      <c r="CE3" s="98"/>
      <c r="CF3" s="40"/>
      <c r="CG3" s="40"/>
      <c r="CH3" s="40"/>
      <c r="CI3" s="40"/>
      <c r="CJ3" s="40"/>
      <c r="CK3" s="40"/>
      <c r="CL3" s="40"/>
      <c r="CM3" s="40"/>
      <c r="CN3" s="40"/>
      <c r="CO3" s="40"/>
      <c r="CP3" s="40"/>
      <c r="CQ3" s="40"/>
      <c r="CR3" s="40"/>
      <c r="CS3" s="40"/>
      <c r="CT3" s="40"/>
      <c r="CU3" s="40"/>
      <c r="CV3" s="40"/>
    </row>
    <row r="4" spans="1:100" ht="14.25" customHeight="1" thickTop="1" x14ac:dyDescent="0.2">
      <c r="A4" s="543" t="s">
        <v>17</v>
      </c>
      <c r="B4" s="544"/>
      <c r="C4" s="544"/>
      <c r="D4" s="544"/>
      <c r="E4" s="544"/>
      <c r="F4" s="544"/>
      <c r="G4" s="545"/>
      <c r="H4" s="98"/>
      <c r="I4" s="543" t="s">
        <v>18</v>
      </c>
      <c r="J4" s="544"/>
      <c r="K4" s="544"/>
      <c r="L4" s="544"/>
      <c r="M4" s="544"/>
      <c r="N4" s="544"/>
      <c r="O4" s="544"/>
      <c r="P4" s="544"/>
      <c r="Q4" s="544"/>
      <c r="R4" s="544"/>
      <c r="S4" s="544"/>
      <c r="T4" s="544"/>
      <c r="U4" s="544"/>
      <c r="V4" s="544"/>
      <c r="W4" s="544"/>
      <c r="X4" s="544"/>
      <c r="Y4" s="544"/>
      <c r="Z4" s="544"/>
      <c r="AA4" s="544"/>
      <c r="AB4" s="544"/>
      <c r="AC4" s="544"/>
      <c r="AD4" s="544"/>
      <c r="AE4" s="546"/>
      <c r="AF4" s="547" t="s">
        <v>19</v>
      </c>
      <c r="AG4" s="544"/>
      <c r="AH4" s="544"/>
      <c r="AI4" s="544"/>
      <c r="AJ4" s="544"/>
      <c r="AK4" s="544"/>
      <c r="AL4" s="544"/>
      <c r="AM4" s="544"/>
      <c r="AN4" s="546"/>
      <c r="AO4" s="547" t="s">
        <v>157</v>
      </c>
      <c r="AP4" s="544"/>
      <c r="AQ4" s="544"/>
      <c r="AR4" s="544"/>
      <c r="AS4" s="544"/>
      <c r="AT4" s="544"/>
      <c r="AU4" s="546"/>
      <c r="AV4" s="547" t="s">
        <v>21</v>
      </c>
      <c r="AW4" s="544"/>
      <c r="AX4" s="544"/>
      <c r="AY4" s="544"/>
      <c r="AZ4" s="544"/>
      <c r="BA4" s="544"/>
      <c r="BB4" s="544"/>
      <c r="BC4" s="544"/>
      <c r="BD4" s="545"/>
      <c r="BE4" s="548" t="s">
        <v>22</v>
      </c>
      <c r="BF4" s="549"/>
      <c r="BG4" s="549"/>
      <c r="BH4" s="549"/>
      <c r="BI4" s="549"/>
      <c r="BJ4" s="549"/>
      <c r="BK4" s="549"/>
      <c r="BL4" s="549"/>
      <c r="BM4" s="99" t="s">
        <v>23</v>
      </c>
      <c r="BN4" s="505" t="s">
        <v>24</v>
      </c>
      <c r="BO4" s="505"/>
      <c r="BP4" s="505"/>
      <c r="BQ4" s="506"/>
      <c r="BR4" s="507" t="s">
        <v>27</v>
      </c>
      <c r="BS4" s="508"/>
      <c r="BT4" s="508"/>
      <c r="BU4" s="508"/>
      <c r="BV4" s="511" t="s">
        <v>158</v>
      </c>
      <c r="BW4" s="511"/>
      <c r="BX4" s="511"/>
      <c r="BY4" s="511"/>
      <c r="BZ4" s="511"/>
      <c r="CA4" s="511"/>
      <c r="CB4" s="511"/>
      <c r="CC4" s="511"/>
      <c r="CD4" s="511"/>
      <c r="CE4" s="511"/>
      <c r="CF4" s="511"/>
      <c r="CG4" s="513" t="s">
        <v>28</v>
      </c>
      <c r="CH4" s="513"/>
      <c r="CI4" s="514"/>
      <c r="CJ4" s="517">
        <f>チラシ申込書CSV出力!A1</f>
        <v>43831</v>
      </c>
      <c r="CK4" s="518"/>
      <c r="CL4" s="518"/>
      <c r="CM4" s="518"/>
      <c r="CN4" s="518"/>
      <c r="CO4" s="518"/>
      <c r="CP4" s="518"/>
      <c r="CQ4" s="518"/>
      <c r="CR4" s="518"/>
      <c r="CS4" s="518"/>
      <c r="CT4" s="518"/>
      <c r="CU4" s="518"/>
      <c r="CV4" s="518"/>
    </row>
    <row r="5" spans="1:100" ht="17.25" customHeight="1" x14ac:dyDescent="0.2">
      <c r="A5" s="519" t="str">
        <f>IF(ヘッダ入力!A5="","",ヘッダ入力!A5)</f>
        <v/>
      </c>
      <c r="B5" s="520"/>
      <c r="C5" s="520"/>
      <c r="D5" s="520"/>
      <c r="E5" s="520"/>
      <c r="F5" s="520"/>
      <c r="G5" s="521"/>
      <c r="H5" s="98"/>
      <c r="I5" s="435" t="str">
        <f>IF(ヘッダ入力!I5="","",ヘッダ入力!I5)</f>
        <v/>
      </c>
      <c r="J5" s="436"/>
      <c r="K5" s="436"/>
      <c r="L5" s="436"/>
      <c r="M5" s="436"/>
      <c r="N5" s="436"/>
      <c r="O5" s="436"/>
      <c r="P5" s="436"/>
      <c r="Q5" s="436"/>
      <c r="R5" s="436"/>
      <c r="S5" s="436"/>
      <c r="T5" s="436"/>
      <c r="U5" s="436"/>
      <c r="V5" s="436"/>
      <c r="W5" s="436"/>
      <c r="X5" s="436"/>
      <c r="Y5" s="436"/>
      <c r="Z5" s="436"/>
      <c r="AA5" s="436"/>
      <c r="AB5" s="436"/>
      <c r="AC5" s="436"/>
      <c r="AD5" s="436"/>
      <c r="AE5" s="437"/>
      <c r="AF5" s="528" t="str">
        <f>IF(ヘッダ入力!AF5="","",ヘッダ入力!AF5)</f>
        <v/>
      </c>
      <c r="AG5" s="529"/>
      <c r="AH5" s="529"/>
      <c r="AI5" s="529"/>
      <c r="AJ5" s="529"/>
      <c r="AK5" s="529"/>
      <c r="AL5" s="529"/>
      <c r="AM5" s="529"/>
      <c r="AN5" s="530"/>
      <c r="AO5" s="534" t="str">
        <f>IF(ヘッダ入力!AO5="","",ヘッダ入力!AO5)</f>
        <v/>
      </c>
      <c r="AP5" s="535"/>
      <c r="AQ5" s="535"/>
      <c r="AR5" s="535"/>
      <c r="AS5" s="535"/>
      <c r="AT5" s="535"/>
      <c r="AU5" s="536"/>
      <c r="AV5" s="499" t="s">
        <v>29</v>
      </c>
      <c r="AW5" s="500"/>
      <c r="AX5" s="495" t="str">
        <f>IF(ヘッダ入力!AX5="","",ヘッダ入力!AX5)</f>
        <v/>
      </c>
      <c r="AY5" s="496"/>
      <c r="AZ5" s="496"/>
      <c r="BA5" s="496"/>
      <c r="BB5" s="496"/>
      <c r="BC5" s="496"/>
      <c r="BD5" s="98" t="s">
        <v>30</v>
      </c>
      <c r="BE5" s="41"/>
      <c r="BF5" s="497" t="s">
        <v>31</v>
      </c>
      <c r="BG5" s="497"/>
      <c r="BH5" s="497"/>
      <c r="BI5" s="497"/>
      <c r="BJ5" s="497"/>
      <c r="BK5" s="497"/>
      <c r="BL5" s="97"/>
      <c r="BM5" s="97"/>
      <c r="BN5" s="497" t="s">
        <v>159</v>
      </c>
      <c r="BO5" s="497"/>
      <c r="BP5" s="497"/>
      <c r="BQ5" s="498"/>
      <c r="BR5" s="509"/>
      <c r="BS5" s="510"/>
      <c r="BT5" s="510"/>
      <c r="BU5" s="510"/>
      <c r="BV5" s="512"/>
      <c r="BW5" s="512"/>
      <c r="BX5" s="512"/>
      <c r="BY5" s="512"/>
      <c r="BZ5" s="512"/>
      <c r="CA5" s="512"/>
      <c r="CB5" s="512"/>
      <c r="CC5" s="512"/>
      <c r="CD5" s="512"/>
      <c r="CE5" s="512"/>
      <c r="CF5" s="512"/>
      <c r="CG5" s="515"/>
      <c r="CH5" s="515"/>
      <c r="CI5" s="516"/>
      <c r="CJ5" s="517"/>
      <c r="CK5" s="518"/>
      <c r="CL5" s="518"/>
      <c r="CM5" s="518"/>
      <c r="CN5" s="518"/>
      <c r="CO5" s="518"/>
      <c r="CP5" s="518"/>
      <c r="CQ5" s="518"/>
      <c r="CR5" s="518"/>
      <c r="CS5" s="518"/>
      <c r="CT5" s="518"/>
      <c r="CU5" s="518"/>
      <c r="CV5" s="518"/>
    </row>
    <row r="6" spans="1:100" ht="17.25" customHeight="1" x14ac:dyDescent="0.2">
      <c r="A6" s="519"/>
      <c r="B6" s="520"/>
      <c r="C6" s="520"/>
      <c r="D6" s="520"/>
      <c r="E6" s="520"/>
      <c r="F6" s="520"/>
      <c r="G6" s="521"/>
      <c r="H6" s="98"/>
      <c r="I6" s="525"/>
      <c r="J6" s="526"/>
      <c r="K6" s="526"/>
      <c r="L6" s="526"/>
      <c r="M6" s="526"/>
      <c r="N6" s="526"/>
      <c r="O6" s="526"/>
      <c r="P6" s="526"/>
      <c r="Q6" s="526"/>
      <c r="R6" s="526"/>
      <c r="S6" s="526"/>
      <c r="T6" s="526"/>
      <c r="U6" s="526"/>
      <c r="V6" s="526"/>
      <c r="W6" s="526"/>
      <c r="X6" s="526"/>
      <c r="Y6" s="526"/>
      <c r="Z6" s="526"/>
      <c r="AA6" s="526"/>
      <c r="AB6" s="526"/>
      <c r="AC6" s="526"/>
      <c r="AD6" s="526"/>
      <c r="AE6" s="527"/>
      <c r="AF6" s="531"/>
      <c r="AG6" s="532"/>
      <c r="AH6" s="532"/>
      <c r="AI6" s="532"/>
      <c r="AJ6" s="532"/>
      <c r="AK6" s="532"/>
      <c r="AL6" s="532"/>
      <c r="AM6" s="532"/>
      <c r="AN6" s="533"/>
      <c r="AO6" s="537"/>
      <c r="AP6" s="538"/>
      <c r="AQ6" s="538"/>
      <c r="AR6" s="538"/>
      <c r="AS6" s="538"/>
      <c r="AT6" s="538"/>
      <c r="AU6" s="539"/>
      <c r="AV6" s="499" t="s">
        <v>29</v>
      </c>
      <c r="AW6" s="500"/>
      <c r="AX6" s="501" t="str">
        <f>IF(ヘッダ入力!AX6="","",ヘッダ入力!AX6)</f>
        <v/>
      </c>
      <c r="AY6" s="502"/>
      <c r="AZ6" s="502"/>
      <c r="BA6" s="502"/>
      <c r="BB6" s="502"/>
      <c r="BC6" s="502"/>
      <c r="BD6" s="98" t="s">
        <v>30</v>
      </c>
      <c r="BE6" s="42"/>
      <c r="BF6" s="503"/>
      <c r="BG6" s="503"/>
      <c r="BH6" s="503"/>
      <c r="BI6" s="503"/>
      <c r="BJ6" s="504"/>
      <c r="BK6" s="504"/>
      <c r="BL6" s="504"/>
      <c r="BM6" s="504"/>
      <c r="BN6" s="504"/>
      <c r="BO6" s="504"/>
      <c r="BP6" s="504"/>
      <c r="BQ6" s="43"/>
      <c r="BR6" s="483" t="s">
        <v>35</v>
      </c>
      <c r="BS6" s="484"/>
      <c r="BT6" s="484"/>
      <c r="BU6" s="484"/>
      <c r="BV6" s="484"/>
      <c r="BW6" s="484"/>
      <c r="BX6" s="484"/>
      <c r="BY6" s="484"/>
      <c r="BZ6" s="484"/>
      <c r="CA6" s="484"/>
      <c r="CB6" s="484"/>
      <c r="CC6" s="484"/>
      <c r="CD6" s="484"/>
      <c r="CE6" s="484"/>
      <c r="CF6" s="484"/>
      <c r="CG6" s="484"/>
      <c r="CH6" s="484"/>
      <c r="CI6" s="485"/>
      <c r="CJ6" s="517"/>
      <c r="CK6" s="518"/>
      <c r="CL6" s="518"/>
      <c r="CM6" s="518"/>
      <c r="CN6" s="518"/>
      <c r="CO6" s="518"/>
      <c r="CP6" s="518"/>
      <c r="CQ6" s="518"/>
      <c r="CR6" s="518"/>
      <c r="CS6" s="518"/>
      <c r="CT6" s="518"/>
      <c r="CU6" s="518"/>
      <c r="CV6" s="518"/>
    </row>
    <row r="7" spans="1:100" ht="18" customHeight="1" x14ac:dyDescent="0.2">
      <c r="A7" s="519"/>
      <c r="B7" s="520"/>
      <c r="C7" s="520"/>
      <c r="D7" s="520"/>
      <c r="E7" s="520"/>
      <c r="F7" s="520"/>
      <c r="G7" s="521"/>
      <c r="H7" s="98"/>
      <c r="I7" s="486" t="s">
        <v>36</v>
      </c>
      <c r="J7" s="487"/>
      <c r="K7" s="488" t="str">
        <f>IF(ヘッダ入力!K7="","",ヘッダ入力!K7)</f>
        <v/>
      </c>
      <c r="L7" s="489"/>
      <c r="M7" s="489"/>
      <c r="N7" s="96" t="s">
        <v>37</v>
      </c>
      <c r="O7" s="488" t="str">
        <f>IF(ヘッダ入力!O7="","",ヘッダ入力!O7)</f>
        <v/>
      </c>
      <c r="P7" s="489"/>
      <c r="Q7" s="489"/>
      <c r="R7" s="96" t="s">
        <v>37</v>
      </c>
      <c r="S7" s="488" t="str">
        <f>IF(ヘッダ入力!S7="","",ヘッダ入力!S7)</f>
        <v/>
      </c>
      <c r="T7" s="489"/>
      <c r="U7" s="489"/>
      <c r="V7" s="489"/>
      <c r="W7" s="490" t="s">
        <v>38</v>
      </c>
      <c r="X7" s="490"/>
      <c r="Y7" s="490"/>
      <c r="Z7" s="491" t="str">
        <f>IF(ヘッダ入力!Z7="","",ヘッダ入力!Z7)</f>
        <v/>
      </c>
      <c r="AA7" s="491"/>
      <c r="AB7" s="491"/>
      <c r="AC7" s="491"/>
      <c r="AD7" s="492" t="s">
        <v>39</v>
      </c>
      <c r="AE7" s="493"/>
      <c r="AF7" s="468" t="s">
        <v>40</v>
      </c>
      <c r="AG7" s="469"/>
      <c r="AH7" s="469"/>
      <c r="AI7" s="469"/>
      <c r="AJ7" s="469"/>
      <c r="AK7" s="469"/>
      <c r="AL7" s="469"/>
      <c r="AM7" s="469"/>
      <c r="AN7" s="469"/>
      <c r="AO7" s="469"/>
      <c r="AP7" s="469"/>
      <c r="AQ7" s="469"/>
      <c r="AR7" s="469"/>
      <c r="AS7" s="469"/>
      <c r="AT7" s="469"/>
      <c r="AU7" s="95"/>
      <c r="AV7" s="44"/>
      <c r="AW7" s="494" t="s">
        <v>42</v>
      </c>
      <c r="AX7" s="494"/>
      <c r="AY7" s="494"/>
      <c r="AZ7" s="494"/>
      <c r="BA7" s="494"/>
      <c r="BB7" s="45"/>
      <c r="BC7" s="45"/>
      <c r="BD7" s="46"/>
      <c r="BE7" s="449" t="s">
        <v>43</v>
      </c>
      <c r="BF7" s="450"/>
      <c r="BG7" s="450"/>
      <c r="BH7" s="450"/>
      <c r="BI7" s="451"/>
      <c r="BJ7" s="452" t="s">
        <v>44</v>
      </c>
      <c r="BK7" s="450"/>
      <c r="BL7" s="450"/>
      <c r="BM7" s="450"/>
      <c r="BN7" s="450"/>
      <c r="BO7" s="450"/>
      <c r="BP7" s="450"/>
      <c r="BQ7" s="453"/>
      <c r="BR7" s="454" t="s">
        <v>158</v>
      </c>
      <c r="BS7" s="455"/>
      <c r="BT7" s="455"/>
      <c r="BU7" s="455"/>
      <c r="BV7" s="455"/>
      <c r="BW7" s="455"/>
      <c r="BX7" s="455"/>
      <c r="BY7" s="455"/>
      <c r="BZ7" s="455"/>
      <c r="CA7" s="455"/>
      <c r="CB7" s="455"/>
      <c r="CC7" s="455"/>
      <c r="CD7" s="455"/>
      <c r="CE7" s="455"/>
      <c r="CF7" s="455"/>
      <c r="CG7" s="455"/>
      <c r="CH7" s="455"/>
      <c r="CI7" s="456"/>
      <c r="CJ7" s="460">
        <f>チラシ申込書CSV出力!A2</f>
        <v>43818</v>
      </c>
      <c r="CK7" s="461"/>
      <c r="CL7" s="461"/>
      <c r="CM7" s="461"/>
      <c r="CN7" s="461"/>
      <c r="CO7" s="461"/>
      <c r="CP7" s="461"/>
      <c r="CQ7" s="461"/>
      <c r="CR7" s="461"/>
      <c r="CS7" s="461"/>
      <c r="CT7" s="461"/>
      <c r="CU7" s="461"/>
      <c r="CV7" s="461"/>
    </row>
    <row r="8" spans="1:100" ht="14.25" customHeight="1" thickBot="1" x14ac:dyDescent="0.25">
      <c r="A8" s="522"/>
      <c r="B8" s="523"/>
      <c r="C8" s="523"/>
      <c r="D8" s="523"/>
      <c r="E8" s="523"/>
      <c r="F8" s="523"/>
      <c r="G8" s="524"/>
      <c r="H8" s="98"/>
      <c r="I8" s="462" t="s">
        <v>45</v>
      </c>
      <c r="J8" s="444"/>
      <c r="K8" s="444"/>
      <c r="L8" s="444"/>
      <c r="M8" s="444"/>
      <c r="N8" s="444"/>
      <c r="O8" s="444"/>
      <c r="P8" s="444"/>
      <c r="Q8" s="444"/>
      <c r="R8" s="444"/>
      <c r="S8" s="444"/>
      <c r="T8" s="444"/>
      <c r="U8" s="444"/>
      <c r="V8" s="444"/>
      <c r="W8" s="444"/>
      <c r="X8" s="444"/>
      <c r="Y8" s="444"/>
      <c r="Z8" s="444"/>
      <c r="AA8" s="444"/>
      <c r="AB8" s="444"/>
      <c r="AC8" s="444"/>
      <c r="AD8" s="444"/>
      <c r="AE8" s="463"/>
      <c r="AF8" s="464" t="str">
        <f>IF(A12+AO12+BI12=0,"",A12+AO12+BI12)</f>
        <v/>
      </c>
      <c r="AG8" s="465"/>
      <c r="AH8" s="465"/>
      <c r="AI8" s="465"/>
      <c r="AJ8" s="465"/>
      <c r="AK8" s="465"/>
      <c r="AL8" s="465"/>
      <c r="AM8" s="465"/>
      <c r="AN8" s="465"/>
      <c r="AO8" s="465"/>
      <c r="AP8" s="444"/>
      <c r="AQ8" s="444"/>
      <c r="AR8" s="444"/>
      <c r="AS8" s="444"/>
      <c r="AT8" s="444"/>
      <c r="AU8" s="463"/>
      <c r="AV8" s="468" t="s">
        <v>46</v>
      </c>
      <c r="AW8" s="469"/>
      <c r="AX8" s="469"/>
      <c r="AY8" s="469"/>
      <c r="AZ8" s="469"/>
      <c r="BA8" s="469"/>
      <c r="BB8" s="469"/>
      <c r="BC8" s="469"/>
      <c r="BD8" s="470"/>
      <c r="BE8" s="471" t="str">
        <f>IF(ヘッダ入力!BE8="","",ヘッダ入力!BE8)</f>
        <v/>
      </c>
      <c r="BF8" s="472"/>
      <c r="BG8" s="472"/>
      <c r="BH8" s="472"/>
      <c r="BI8" s="473"/>
      <c r="BJ8" s="477" t="str">
        <f>IF(ヘッダ入力!BJ8="","",ヘッダ入力!BJ8)</f>
        <v/>
      </c>
      <c r="BK8" s="478"/>
      <c r="BL8" s="478"/>
      <c r="BM8" s="478"/>
      <c r="BN8" s="478"/>
      <c r="BO8" s="478"/>
      <c r="BP8" s="478"/>
      <c r="BQ8" s="479"/>
      <c r="BR8" s="454"/>
      <c r="BS8" s="455"/>
      <c r="BT8" s="455"/>
      <c r="BU8" s="455"/>
      <c r="BV8" s="455"/>
      <c r="BW8" s="455"/>
      <c r="BX8" s="455"/>
      <c r="BY8" s="455"/>
      <c r="BZ8" s="455"/>
      <c r="CA8" s="455"/>
      <c r="CB8" s="455"/>
      <c r="CC8" s="455"/>
      <c r="CD8" s="455"/>
      <c r="CE8" s="455"/>
      <c r="CF8" s="455"/>
      <c r="CG8" s="455"/>
      <c r="CH8" s="455"/>
      <c r="CI8" s="456"/>
      <c r="CJ8" s="98"/>
      <c r="CK8" s="98"/>
      <c r="CL8" s="98"/>
      <c r="CM8" s="98"/>
      <c r="CN8" s="98"/>
      <c r="CO8" s="98"/>
      <c r="CP8" s="98"/>
      <c r="CQ8" s="98"/>
      <c r="CR8" s="98"/>
      <c r="CS8" s="98"/>
      <c r="CT8" s="98"/>
      <c r="CU8" s="98"/>
      <c r="CV8" s="98"/>
    </row>
    <row r="9" spans="1:100" ht="13.8" thickTop="1" x14ac:dyDescent="0.2">
      <c r="A9" s="98"/>
      <c r="B9" s="98"/>
      <c r="C9" s="98"/>
      <c r="D9" s="98"/>
      <c r="E9" s="98"/>
      <c r="F9" s="98"/>
      <c r="G9" s="98"/>
      <c r="H9" s="98"/>
      <c r="I9" s="435" t="str">
        <f>IF(ヘッダ入力!I9="","",ヘッダ入力!I9)</f>
        <v/>
      </c>
      <c r="J9" s="436"/>
      <c r="K9" s="436"/>
      <c r="L9" s="436"/>
      <c r="M9" s="436"/>
      <c r="N9" s="436"/>
      <c r="O9" s="436"/>
      <c r="P9" s="436"/>
      <c r="Q9" s="436"/>
      <c r="R9" s="436"/>
      <c r="S9" s="436"/>
      <c r="T9" s="436"/>
      <c r="U9" s="436"/>
      <c r="V9" s="436"/>
      <c r="W9" s="436"/>
      <c r="X9" s="436"/>
      <c r="Y9" s="436"/>
      <c r="Z9" s="436"/>
      <c r="AA9" s="436"/>
      <c r="AB9" s="436"/>
      <c r="AC9" s="436"/>
      <c r="AD9" s="436"/>
      <c r="AE9" s="437"/>
      <c r="AF9" s="464"/>
      <c r="AG9" s="465"/>
      <c r="AH9" s="465"/>
      <c r="AI9" s="465"/>
      <c r="AJ9" s="465"/>
      <c r="AK9" s="465"/>
      <c r="AL9" s="465"/>
      <c r="AM9" s="465"/>
      <c r="AN9" s="465"/>
      <c r="AO9" s="465"/>
      <c r="AP9" s="441" t="s">
        <v>47</v>
      </c>
      <c r="AQ9" s="442"/>
      <c r="AR9" s="442"/>
      <c r="AS9" s="442"/>
      <c r="AT9" s="442"/>
      <c r="AU9" s="443"/>
      <c r="AV9" s="93"/>
      <c r="AW9" s="444" t="s">
        <v>48</v>
      </c>
      <c r="AX9" s="444"/>
      <c r="AY9" s="444"/>
      <c r="AZ9" s="444"/>
      <c r="BA9" s="444"/>
      <c r="BB9" s="93"/>
      <c r="BC9" s="98"/>
      <c r="BD9" s="98"/>
      <c r="BE9" s="471"/>
      <c r="BF9" s="472"/>
      <c r="BG9" s="472"/>
      <c r="BH9" s="472"/>
      <c r="BI9" s="473"/>
      <c r="BJ9" s="477"/>
      <c r="BK9" s="478"/>
      <c r="BL9" s="478"/>
      <c r="BM9" s="478"/>
      <c r="BN9" s="478"/>
      <c r="BO9" s="478"/>
      <c r="BP9" s="478"/>
      <c r="BQ9" s="479"/>
      <c r="BR9" s="454"/>
      <c r="BS9" s="455"/>
      <c r="BT9" s="455"/>
      <c r="BU9" s="455"/>
      <c r="BV9" s="455"/>
      <c r="BW9" s="455"/>
      <c r="BX9" s="455"/>
      <c r="BY9" s="455"/>
      <c r="BZ9" s="455"/>
      <c r="CA9" s="455"/>
      <c r="CB9" s="455"/>
      <c r="CC9" s="455"/>
      <c r="CD9" s="455"/>
      <c r="CE9" s="455"/>
      <c r="CF9" s="455"/>
      <c r="CG9" s="455"/>
      <c r="CH9" s="455"/>
      <c r="CI9" s="456"/>
      <c r="CJ9" s="98"/>
      <c r="CK9" s="98"/>
      <c r="CL9" s="98"/>
      <c r="CM9" s="98"/>
      <c r="CN9" s="98"/>
      <c r="CO9" s="98"/>
      <c r="CP9" s="98"/>
      <c r="CQ9" s="98"/>
      <c r="CR9" s="98"/>
      <c r="CS9" s="98"/>
      <c r="CT9" s="98"/>
      <c r="CU9" s="98"/>
      <c r="CV9" s="98"/>
    </row>
    <row r="10" spans="1:100" ht="25.5" customHeight="1" thickBot="1" x14ac:dyDescent="0.25">
      <c r="A10" s="98"/>
      <c r="B10" s="98"/>
      <c r="C10" s="98"/>
      <c r="D10" s="98"/>
      <c r="E10" s="98"/>
      <c r="F10" s="98"/>
      <c r="G10" s="98"/>
      <c r="H10" s="98"/>
      <c r="I10" s="438"/>
      <c r="J10" s="439"/>
      <c r="K10" s="439"/>
      <c r="L10" s="439"/>
      <c r="M10" s="439"/>
      <c r="N10" s="439"/>
      <c r="O10" s="439"/>
      <c r="P10" s="439"/>
      <c r="Q10" s="439"/>
      <c r="R10" s="439"/>
      <c r="S10" s="439"/>
      <c r="T10" s="439"/>
      <c r="U10" s="439"/>
      <c r="V10" s="439"/>
      <c r="W10" s="439"/>
      <c r="X10" s="439"/>
      <c r="Y10" s="439"/>
      <c r="Z10" s="439"/>
      <c r="AA10" s="439"/>
      <c r="AB10" s="439"/>
      <c r="AC10" s="439"/>
      <c r="AD10" s="439"/>
      <c r="AE10" s="440"/>
      <c r="AF10" s="466"/>
      <c r="AG10" s="467"/>
      <c r="AH10" s="467"/>
      <c r="AI10" s="467"/>
      <c r="AJ10" s="467"/>
      <c r="AK10" s="467"/>
      <c r="AL10" s="467"/>
      <c r="AM10" s="467"/>
      <c r="AN10" s="467"/>
      <c r="AO10" s="467"/>
      <c r="AP10" s="445">
        <f>ヘッダ入力!AP10</f>
        <v>0</v>
      </c>
      <c r="AQ10" s="446"/>
      <c r="AR10" s="446"/>
      <c r="AS10" s="446"/>
      <c r="AT10" s="446"/>
      <c r="AU10" s="447"/>
      <c r="AV10" s="47"/>
      <c r="AW10" s="39" t="s">
        <v>51</v>
      </c>
      <c r="AX10" s="39"/>
      <c r="AY10" s="39"/>
      <c r="AZ10" s="47"/>
      <c r="BA10" s="448" t="s">
        <v>52</v>
      </c>
      <c r="BB10" s="448"/>
      <c r="BC10" s="448"/>
      <c r="BD10" s="94"/>
      <c r="BE10" s="474"/>
      <c r="BF10" s="475"/>
      <c r="BG10" s="475"/>
      <c r="BH10" s="475"/>
      <c r="BI10" s="476"/>
      <c r="BJ10" s="480"/>
      <c r="BK10" s="481"/>
      <c r="BL10" s="481"/>
      <c r="BM10" s="481"/>
      <c r="BN10" s="481"/>
      <c r="BO10" s="481"/>
      <c r="BP10" s="481"/>
      <c r="BQ10" s="482"/>
      <c r="BR10" s="457"/>
      <c r="BS10" s="458"/>
      <c r="BT10" s="458"/>
      <c r="BU10" s="458"/>
      <c r="BV10" s="458"/>
      <c r="BW10" s="458"/>
      <c r="BX10" s="458"/>
      <c r="BY10" s="458"/>
      <c r="BZ10" s="458"/>
      <c r="CA10" s="458"/>
      <c r="CB10" s="458"/>
      <c r="CC10" s="458"/>
      <c r="CD10" s="458"/>
      <c r="CE10" s="458"/>
      <c r="CF10" s="458"/>
      <c r="CG10" s="458"/>
      <c r="CH10" s="458"/>
      <c r="CI10" s="459"/>
      <c r="CJ10" s="98"/>
      <c r="CK10" s="98"/>
      <c r="CL10" s="98"/>
      <c r="CM10" s="98"/>
      <c r="CN10" s="98"/>
      <c r="CO10" s="98"/>
      <c r="CP10" s="98"/>
      <c r="CQ10" s="98"/>
      <c r="CR10" s="98"/>
      <c r="CS10" s="98"/>
      <c r="CT10" s="98"/>
      <c r="CU10" s="98"/>
      <c r="CV10" s="98"/>
    </row>
    <row r="11" spans="1:100" ht="8.25" customHeight="1" thickTop="1" thickBot="1" x14ac:dyDescent="0.2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row>
    <row r="12" spans="1:100" ht="21.6" thickBot="1" x14ac:dyDescent="0.25">
      <c r="A12" s="432">
        <f>IF(AI57="●",AB57,SUMIF(R15,"●",O15)+SUMIF(R24,"●",O24)+SUMIF(R34,"●",O34)+SUMIF(R44,"●",O44)+SUMIF(R52,"●",O52)+SUMIF(R57,"●",O57)+SUMIF(R61,"●",O61)+SUMIF(R69,"●",O69)+SUMIF(AL19,"●",AI19)+SUMIF(AL23,"●",AI23)+SUMIF(AL28,"●",AI28)+SUMIF(AL34,"●",AI34)+SUMIF(AL40,"●",AI40)+SUMIF(AL45,"●",AI45)+SUMIF(AL50,"●",AI50)+SUMIF(AL56,"●",AI56)+SUMIF(BF20,"●",BC20)+SUMIF(BF30,"●",BC30)+SUMIF(BF33,"●",BC33)+SUMIF(BF36,"●",BC36)+SUMIF(BF45,"●",BC45)+SUMIF(BF48,"●",BC48)+SUM(R15,R24,R34,R44,R52,R57,R61,R69,AL19,AL23,AL28,AL34,AL40,AL45,AL50,AL56,BF20,BF30,BF33,BF36,BF45,BF48))</f>
        <v>0</v>
      </c>
      <c r="B12" s="433"/>
      <c r="C12" s="433"/>
      <c r="D12" s="433"/>
      <c r="E12" s="433"/>
      <c r="F12" s="433"/>
      <c r="G12" s="433"/>
      <c r="H12" s="433"/>
      <c r="I12" s="433"/>
      <c r="J12" s="433"/>
      <c r="K12" s="92" t="s">
        <v>53</v>
      </c>
      <c r="L12" s="431" t="s">
        <v>2047</v>
      </c>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28">
        <f>IF(AI57="●",113,IF(R15="●",COUNTA(O14),COUNTA(R14))+IF(R24="●",COUNTA(O16:O23),COUNTA(R16:R23))+IF(R34="●",COUNTA(O25:O33),COUNTA(R25:R33))+IF(R44="●",COUNTA(O35:O43),COUNTA(R35:R43))+IF(R52="●",COUNTA(O45:O51),COUNTA(R45:R51))+IF(R57="●",COUNTA(O53:O56),COUNTA(R53:R56))+IF(R61="●",COUNTA(O58:O60),COUNTA(R58:R60))+IF(R69="●",COUNTA(O62:O68),COUNTA(R62:R68))+IF(AL19="●",COUNTA(AI14:AI18),COUNTA(AL14:AL18))+IF(AL23="●",COUNTA(AI20:AI22),COUNTA(AL20:AL22))+IF(AL28="●",COUNTA(AI24:AI27),COUNTA(AL24:AL27))+IF(AL34="●",COUNTA(AI29:AI33),COUNTA(AL29:AL33))+IF(AL40="●",COUNTA(AI35:AI39),COUNTA(AL35:AL39))+IF(AL45="●",COUNTA(AI41:AI44),COUNTA(AL41:AL44))+IF(AL50="●",COUNTA(AI46:AI49),COUNTA(AL46:AL49))+IF(AL56="●",COUNTA(AI51:AI55),COUNTA(AL51:AL55))+IF(BF20="●",COUNTA(BC14:BC19),COUNTA(BF14:BF19))+IF(BF30="●",COUNTA(BC21:BC29),COUNTA(BF21:BF29))+IF(BF33="●",COUNTA(BC31:BC32),COUNTA(BF31:BF32))+IF(BF36="●",COUNTA(BC34:BC35),COUNTA(BF34:BF35))+IF(BF45="●",COUNTA(BC37:BC44),COUNTA(BF37:BF44))+IF(BF48="●",COUNTA(BC46:BC47),COUNTA(BF46:BF47)))</f>
        <v>0</v>
      </c>
      <c r="AX12" s="428"/>
      <c r="AY12" s="428"/>
      <c r="AZ12" s="428"/>
      <c r="BA12" s="428"/>
      <c r="BB12" s="428"/>
      <c r="BC12" s="428"/>
      <c r="BD12" s="428"/>
      <c r="BE12" s="429" t="s">
        <v>54</v>
      </c>
      <c r="BF12" s="429"/>
      <c r="BG12" s="429"/>
      <c r="BH12" s="430"/>
      <c r="BI12" s="432">
        <f>IF(CQ58="●",CJ58,SUMIF(BZ18,"●",BW18)+SUMIF(BZ24,"●",BW24)+SUMIF(BZ27,"●",BW27)+SUMIF(BZ45,"●",BW45)+SUMIF(BZ51,"●",BW51)+SUMIF(BZ56,"●",BW56)+SUMIF(BZ62,"●",BW62)+SUMIF(CT17,"●",CQ17)+SUMIF(CT21,"●",CQ21)+SUMIF(CT27,"●",CQ27)+SUMIF(CT32,"●",CQ32)+SUMIF(CT36,"●",CQ36)+SUMIF(CT45,"●",CQ45)+SUMIF(CT49,"●",CQ49)+SUMIF(CT57,"●",CQ57)+SUM(BZ18,BZ24,BZ27,BZ45,BZ51,BZ56,BZ62,CT17,CT21,CT27,CT32,CT36,CT45,CT49,CT57))</f>
        <v>0</v>
      </c>
      <c r="BJ12" s="433"/>
      <c r="BK12" s="433"/>
      <c r="BL12" s="433"/>
      <c r="BM12" s="433"/>
      <c r="BN12" s="433"/>
      <c r="BO12" s="433"/>
      <c r="BP12" s="433"/>
      <c r="BQ12" s="433"/>
      <c r="BR12" s="433"/>
      <c r="BS12" s="434" t="s">
        <v>53</v>
      </c>
      <c r="BT12" s="434"/>
      <c r="BU12" s="609" t="s">
        <v>2048</v>
      </c>
      <c r="BV12" s="609"/>
      <c r="BW12" s="609"/>
      <c r="BX12" s="609"/>
      <c r="BY12" s="609"/>
      <c r="BZ12" s="609"/>
      <c r="CA12" s="609"/>
      <c r="CB12" s="609"/>
      <c r="CC12" s="609"/>
      <c r="CD12" s="609"/>
      <c r="CE12" s="609"/>
      <c r="CF12" s="609"/>
      <c r="CG12" s="609"/>
      <c r="CH12" s="609"/>
      <c r="CI12" s="609"/>
      <c r="CJ12" s="609"/>
      <c r="CK12" s="428">
        <f>IF(CQ58="●",78,IF(BZ18="●",COUNTA(BW14:BW17),COUNTA(BZ14:BZ17))+IF(BZ24="●",COUNTA(BW19:BW23),COUNTA(BZ19:BZ23))+IF(BZ27="●",COUNTA(BW25:BW26),COUNTA(BZ25:BZ26))+IF(BZ45="●",COUNTA(BW28:BW44),COUNTA(BZ28:BZ44))+IF(BZ51="●",COUNTA(BW46:BW50),COUNTA(BZ46:BZ50))+IF(BZ56="●",COUNTA(BW52:BW55),COUNTA(BZ52:BZ55))+IF(BZ62="●",COUNTA(BW57:BW61),COUNTA(BZ57:BZ61))+IF(CT17="●",COUNTA(CQ14:CQ16),COUNTA(CT14:CT16))+IF(CT21="●",COUNTA(CQ18:CQ20),COUNTA(CT18:CT20))+IF(CT27="●",COUNTA(CQ22:CQ26),COUNTA(CT22:CT26))+IF(CT32="●",COUNTA(CQ28:CQ31),COUNTA(CT28:CT31))+IF(CT36="●",COUNTA(CQ33:CQ35),COUNTA(CT33:CT35))+IF(CT45="●",COUNTA(CQ37:CQ44),COUNTA(CT37:CT44))+IF(CT49="●",COUNTA(CQ46:CQ48),COUNTA(CT46:CT48))+IF(CT57="●",COUNTA(CQ50:CQ56),COUNTA(CT50:CT56)))</f>
        <v>0</v>
      </c>
      <c r="CL12" s="428"/>
      <c r="CM12" s="428"/>
      <c r="CN12" s="428"/>
      <c r="CO12" s="428"/>
      <c r="CP12" s="428"/>
      <c r="CQ12" s="428"/>
      <c r="CR12" s="428"/>
      <c r="CS12" s="429" t="s">
        <v>54</v>
      </c>
      <c r="CT12" s="429"/>
      <c r="CU12" s="429"/>
      <c r="CV12" s="430"/>
    </row>
    <row r="13" spans="1:100" ht="15" thickBot="1" x14ac:dyDescent="0.25">
      <c r="A13" s="421" t="s">
        <v>164</v>
      </c>
      <c r="B13" s="422"/>
      <c r="C13" s="423"/>
      <c r="D13" s="424" t="s">
        <v>55</v>
      </c>
      <c r="E13" s="422"/>
      <c r="F13" s="422"/>
      <c r="G13" s="422"/>
      <c r="H13" s="422"/>
      <c r="I13" s="422"/>
      <c r="J13" s="422"/>
      <c r="K13" s="422"/>
      <c r="L13" s="422"/>
      <c r="M13" s="422"/>
      <c r="N13" s="423"/>
      <c r="O13" s="425" t="s">
        <v>165</v>
      </c>
      <c r="P13" s="425"/>
      <c r="Q13" s="425"/>
      <c r="R13" s="426" t="s">
        <v>56</v>
      </c>
      <c r="S13" s="426"/>
      <c r="T13" s="427"/>
      <c r="U13" s="421" t="s">
        <v>164</v>
      </c>
      <c r="V13" s="422"/>
      <c r="W13" s="423"/>
      <c r="X13" s="424" t="s">
        <v>55</v>
      </c>
      <c r="Y13" s="422"/>
      <c r="Z13" s="422"/>
      <c r="AA13" s="422"/>
      <c r="AB13" s="422"/>
      <c r="AC13" s="422"/>
      <c r="AD13" s="422"/>
      <c r="AE13" s="422"/>
      <c r="AF13" s="422"/>
      <c r="AG13" s="422"/>
      <c r="AH13" s="423"/>
      <c r="AI13" s="425" t="s">
        <v>165</v>
      </c>
      <c r="AJ13" s="425"/>
      <c r="AK13" s="425"/>
      <c r="AL13" s="426" t="s">
        <v>56</v>
      </c>
      <c r="AM13" s="426"/>
      <c r="AN13" s="427"/>
      <c r="AO13" s="421" t="s">
        <v>164</v>
      </c>
      <c r="AP13" s="422"/>
      <c r="AQ13" s="423"/>
      <c r="AR13" s="424" t="s">
        <v>55</v>
      </c>
      <c r="AS13" s="422"/>
      <c r="AT13" s="422"/>
      <c r="AU13" s="422"/>
      <c r="AV13" s="422"/>
      <c r="AW13" s="422"/>
      <c r="AX13" s="422"/>
      <c r="AY13" s="422"/>
      <c r="AZ13" s="422"/>
      <c r="BA13" s="422"/>
      <c r="BB13" s="423"/>
      <c r="BC13" s="425" t="s">
        <v>165</v>
      </c>
      <c r="BD13" s="425"/>
      <c r="BE13" s="425"/>
      <c r="BF13" s="426" t="s">
        <v>56</v>
      </c>
      <c r="BG13" s="426"/>
      <c r="BH13" s="427"/>
      <c r="BI13" s="421" t="s">
        <v>164</v>
      </c>
      <c r="BJ13" s="422"/>
      <c r="BK13" s="423"/>
      <c r="BL13" s="424" t="s">
        <v>55</v>
      </c>
      <c r="BM13" s="422"/>
      <c r="BN13" s="422"/>
      <c r="BO13" s="422"/>
      <c r="BP13" s="422"/>
      <c r="BQ13" s="422"/>
      <c r="BR13" s="422"/>
      <c r="BS13" s="422"/>
      <c r="BT13" s="422"/>
      <c r="BU13" s="422"/>
      <c r="BV13" s="423"/>
      <c r="BW13" s="424" t="s">
        <v>165</v>
      </c>
      <c r="BX13" s="422"/>
      <c r="BY13" s="423"/>
      <c r="BZ13" s="800" t="s">
        <v>56</v>
      </c>
      <c r="CA13" s="801"/>
      <c r="CB13" s="802"/>
      <c r="CC13" s="421" t="s">
        <v>164</v>
      </c>
      <c r="CD13" s="422"/>
      <c r="CE13" s="423"/>
      <c r="CF13" s="424" t="s">
        <v>55</v>
      </c>
      <c r="CG13" s="422"/>
      <c r="CH13" s="422"/>
      <c r="CI13" s="422"/>
      <c r="CJ13" s="422"/>
      <c r="CK13" s="422"/>
      <c r="CL13" s="422"/>
      <c r="CM13" s="422"/>
      <c r="CN13" s="422"/>
      <c r="CO13" s="422"/>
      <c r="CP13" s="423"/>
      <c r="CQ13" s="424" t="s">
        <v>165</v>
      </c>
      <c r="CR13" s="422"/>
      <c r="CS13" s="423"/>
      <c r="CT13" s="800" t="s">
        <v>56</v>
      </c>
      <c r="CU13" s="801"/>
      <c r="CV13" s="802"/>
    </row>
    <row r="14" spans="1:100" ht="15.75" customHeight="1" x14ac:dyDescent="0.2">
      <c r="A14" s="293">
        <v>411001</v>
      </c>
      <c r="B14" s="294"/>
      <c r="C14" s="295"/>
      <c r="D14" s="296" t="s">
        <v>2315</v>
      </c>
      <c r="E14" s="297"/>
      <c r="F14" s="297"/>
      <c r="G14" s="297"/>
      <c r="H14" s="297"/>
      <c r="I14" s="297"/>
      <c r="J14" s="297"/>
      <c r="K14" s="297"/>
      <c r="L14" s="297"/>
      <c r="M14" s="297"/>
      <c r="N14" s="321"/>
      <c r="O14" s="298">
        <v>1500</v>
      </c>
      <c r="P14" s="299"/>
      <c r="Q14" s="299"/>
      <c r="R14" s="300"/>
      <c r="S14" s="299"/>
      <c r="T14" s="301"/>
      <c r="U14" s="293">
        <v>411050</v>
      </c>
      <c r="V14" s="294"/>
      <c r="W14" s="295"/>
      <c r="X14" s="296" t="s">
        <v>2049</v>
      </c>
      <c r="Y14" s="297"/>
      <c r="Z14" s="297"/>
      <c r="AA14" s="297"/>
      <c r="AB14" s="297"/>
      <c r="AC14" s="297"/>
      <c r="AD14" s="297"/>
      <c r="AE14" s="297"/>
      <c r="AF14" s="297"/>
      <c r="AG14" s="297"/>
      <c r="AH14" s="321"/>
      <c r="AI14" s="298">
        <v>500</v>
      </c>
      <c r="AJ14" s="299"/>
      <c r="AK14" s="299"/>
      <c r="AL14" s="300"/>
      <c r="AM14" s="299"/>
      <c r="AN14" s="301"/>
      <c r="AO14" s="293">
        <v>412001</v>
      </c>
      <c r="AP14" s="294"/>
      <c r="AQ14" s="295"/>
      <c r="AR14" s="296" t="s">
        <v>2316</v>
      </c>
      <c r="AS14" s="297"/>
      <c r="AT14" s="297"/>
      <c r="AU14" s="297"/>
      <c r="AV14" s="297"/>
      <c r="AW14" s="297"/>
      <c r="AX14" s="297"/>
      <c r="AY14" s="297"/>
      <c r="AZ14" s="297"/>
      <c r="BA14" s="297"/>
      <c r="BB14" s="321"/>
      <c r="BC14" s="298">
        <v>200</v>
      </c>
      <c r="BD14" s="299"/>
      <c r="BE14" s="299"/>
      <c r="BF14" s="300"/>
      <c r="BG14" s="299"/>
      <c r="BH14" s="301"/>
      <c r="BI14" s="293">
        <v>412026</v>
      </c>
      <c r="BJ14" s="294"/>
      <c r="BK14" s="295"/>
      <c r="BL14" s="296" t="s">
        <v>2050</v>
      </c>
      <c r="BM14" s="297"/>
      <c r="BN14" s="297"/>
      <c r="BO14" s="297"/>
      <c r="BP14" s="297"/>
      <c r="BQ14" s="297"/>
      <c r="BR14" s="297"/>
      <c r="BS14" s="297"/>
      <c r="BT14" s="297"/>
      <c r="BU14" s="297"/>
      <c r="BV14" s="321"/>
      <c r="BW14" s="298">
        <v>550</v>
      </c>
      <c r="BX14" s="299"/>
      <c r="BY14" s="299"/>
      <c r="BZ14" s="300"/>
      <c r="CA14" s="299"/>
      <c r="CB14" s="301"/>
      <c r="CC14" s="293">
        <v>413042</v>
      </c>
      <c r="CD14" s="294"/>
      <c r="CE14" s="295"/>
      <c r="CF14" s="296" t="s">
        <v>2101</v>
      </c>
      <c r="CG14" s="297"/>
      <c r="CH14" s="297"/>
      <c r="CI14" s="297"/>
      <c r="CJ14" s="297"/>
      <c r="CK14" s="297"/>
      <c r="CL14" s="297"/>
      <c r="CM14" s="297"/>
      <c r="CN14" s="297"/>
      <c r="CO14" s="297"/>
      <c r="CP14" s="321"/>
      <c r="CQ14" s="298">
        <v>500</v>
      </c>
      <c r="CR14" s="299"/>
      <c r="CS14" s="299"/>
      <c r="CT14" s="300"/>
      <c r="CU14" s="299"/>
      <c r="CV14" s="301"/>
    </row>
    <row r="15" spans="1:100" ht="15.75" customHeight="1" x14ac:dyDescent="0.2">
      <c r="A15" s="376" t="s">
        <v>2051</v>
      </c>
      <c r="B15" s="377"/>
      <c r="C15" s="377"/>
      <c r="D15" s="377"/>
      <c r="E15" s="377"/>
      <c r="F15" s="377"/>
      <c r="G15" s="377"/>
      <c r="H15" s="377"/>
      <c r="I15" s="377"/>
      <c r="J15" s="377"/>
      <c r="K15" s="377"/>
      <c r="L15" s="377"/>
      <c r="M15" s="377"/>
      <c r="N15" s="378"/>
      <c r="O15" s="356">
        <f>SUM(O14)</f>
        <v>1500</v>
      </c>
      <c r="P15" s="357"/>
      <c r="Q15" s="358"/>
      <c r="R15" s="359" t="str">
        <f>IF(COUNTA(R14)=0,"",SUMIF(R14,"●",O14)+SUM(R14))</f>
        <v/>
      </c>
      <c r="S15" s="357"/>
      <c r="T15" s="358"/>
      <c r="U15" s="293">
        <v>411051</v>
      </c>
      <c r="V15" s="294"/>
      <c r="W15" s="295"/>
      <c r="X15" s="296" t="s">
        <v>2052</v>
      </c>
      <c r="Y15" s="297"/>
      <c r="Z15" s="297"/>
      <c r="AA15" s="297"/>
      <c r="AB15" s="297"/>
      <c r="AC15" s="297"/>
      <c r="AD15" s="297"/>
      <c r="AE15" s="297"/>
      <c r="AF15" s="297"/>
      <c r="AG15" s="297"/>
      <c r="AH15" s="321"/>
      <c r="AI15" s="298">
        <v>500</v>
      </c>
      <c r="AJ15" s="299"/>
      <c r="AK15" s="299"/>
      <c r="AL15" s="300"/>
      <c r="AM15" s="299"/>
      <c r="AN15" s="301"/>
      <c r="AO15" s="293">
        <v>412002</v>
      </c>
      <c r="AP15" s="294"/>
      <c r="AQ15" s="295"/>
      <c r="AR15" s="296" t="s">
        <v>2053</v>
      </c>
      <c r="AS15" s="297"/>
      <c r="AT15" s="297"/>
      <c r="AU15" s="297"/>
      <c r="AV15" s="297"/>
      <c r="AW15" s="297"/>
      <c r="AX15" s="297"/>
      <c r="AY15" s="297"/>
      <c r="AZ15" s="297"/>
      <c r="BA15" s="297"/>
      <c r="BB15" s="321"/>
      <c r="BC15" s="580">
        <v>1300</v>
      </c>
      <c r="BD15" s="581"/>
      <c r="BE15" s="581"/>
      <c r="BF15" s="300"/>
      <c r="BG15" s="299"/>
      <c r="BH15" s="301"/>
      <c r="BI15" s="293">
        <v>412027</v>
      </c>
      <c r="BJ15" s="294"/>
      <c r="BK15" s="295"/>
      <c r="BL15" s="296" t="s">
        <v>2054</v>
      </c>
      <c r="BM15" s="297"/>
      <c r="BN15" s="297"/>
      <c r="BO15" s="297"/>
      <c r="BP15" s="297"/>
      <c r="BQ15" s="297"/>
      <c r="BR15" s="297"/>
      <c r="BS15" s="297"/>
      <c r="BT15" s="297"/>
      <c r="BU15" s="297"/>
      <c r="BV15" s="321"/>
      <c r="BW15" s="298">
        <v>850</v>
      </c>
      <c r="BX15" s="299"/>
      <c r="BY15" s="299"/>
      <c r="BZ15" s="300"/>
      <c r="CA15" s="299"/>
      <c r="CB15" s="301"/>
      <c r="CC15" s="293">
        <v>413044</v>
      </c>
      <c r="CD15" s="294"/>
      <c r="CE15" s="295"/>
      <c r="CF15" s="296" t="s">
        <v>2059</v>
      </c>
      <c r="CG15" s="297"/>
      <c r="CH15" s="297"/>
      <c r="CI15" s="297"/>
      <c r="CJ15" s="297"/>
      <c r="CK15" s="297"/>
      <c r="CL15" s="297"/>
      <c r="CM15" s="297"/>
      <c r="CN15" s="297"/>
      <c r="CO15" s="297"/>
      <c r="CP15" s="321"/>
      <c r="CQ15" s="298">
        <v>750</v>
      </c>
      <c r="CR15" s="299"/>
      <c r="CS15" s="299"/>
      <c r="CT15" s="300"/>
      <c r="CU15" s="299"/>
      <c r="CV15" s="301"/>
    </row>
    <row r="16" spans="1:100" ht="15.75" customHeight="1" x14ac:dyDescent="0.2">
      <c r="A16" s="293">
        <v>411002</v>
      </c>
      <c r="B16" s="294"/>
      <c r="C16" s="295"/>
      <c r="D16" s="296" t="s">
        <v>2055</v>
      </c>
      <c r="E16" s="297"/>
      <c r="F16" s="297"/>
      <c r="G16" s="297"/>
      <c r="H16" s="297"/>
      <c r="I16" s="297"/>
      <c r="J16" s="297"/>
      <c r="K16" s="297"/>
      <c r="L16" s="297"/>
      <c r="M16" s="297"/>
      <c r="N16" s="321"/>
      <c r="O16" s="298">
        <v>200</v>
      </c>
      <c r="P16" s="299"/>
      <c r="Q16" s="299"/>
      <c r="R16" s="300"/>
      <c r="S16" s="299"/>
      <c r="T16" s="301"/>
      <c r="U16" s="293">
        <v>411052</v>
      </c>
      <c r="V16" s="294"/>
      <c r="W16" s="295"/>
      <c r="X16" s="296" t="s">
        <v>2056</v>
      </c>
      <c r="Y16" s="297"/>
      <c r="Z16" s="297"/>
      <c r="AA16" s="297"/>
      <c r="AB16" s="297"/>
      <c r="AC16" s="297"/>
      <c r="AD16" s="297"/>
      <c r="AE16" s="297"/>
      <c r="AF16" s="297"/>
      <c r="AG16" s="297"/>
      <c r="AH16" s="321"/>
      <c r="AI16" s="298">
        <v>700</v>
      </c>
      <c r="AJ16" s="299"/>
      <c r="AK16" s="299"/>
      <c r="AL16" s="300"/>
      <c r="AM16" s="299"/>
      <c r="AN16" s="301"/>
      <c r="AO16" s="293">
        <v>412003</v>
      </c>
      <c r="AP16" s="294"/>
      <c r="AQ16" s="295"/>
      <c r="AR16" s="296" t="s">
        <v>2057</v>
      </c>
      <c r="AS16" s="297"/>
      <c r="AT16" s="297"/>
      <c r="AU16" s="297"/>
      <c r="AV16" s="297"/>
      <c r="AW16" s="297"/>
      <c r="AX16" s="297"/>
      <c r="AY16" s="297"/>
      <c r="AZ16" s="297"/>
      <c r="BA16" s="297"/>
      <c r="BB16" s="321"/>
      <c r="BC16" s="298">
        <v>1000</v>
      </c>
      <c r="BD16" s="299"/>
      <c r="BE16" s="299"/>
      <c r="BF16" s="300"/>
      <c r="BG16" s="299"/>
      <c r="BH16" s="301"/>
      <c r="BI16" s="293">
        <v>412028</v>
      </c>
      <c r="BJ16" s="294"/>
      <c r="BK16" s="295"/>
      <c r="BL16" s="296" t="s">
        <v>2058</v>
      </c>
      <c r="BM16" s="297"/>
      <c r="BN16" s="297"/>
      <c r="BO16" s="297"/>
      <c r="BP16" s="297"/>
      <c r="BQ16" s="297"/>
      <c r="BR16" s="297"/>
      <c r="BS16" s="297"/>
      <c r="BT16" s="297"/>
      <c r="BU16" s="297"/>
      <c r="BV16" s="321"/>
      <c r="BW16" s="298">
        <v>600</v>
      </c>
      <c r="BX16" s="299"/>
      <c r="BY16" s="299"/>
      <c r="BZ16" s="300"/>
      <c r="CA16" s="299"/>
      <c r="CB16" s="301"/>
      <c r="CC16" s="293">
        <v>413046</v>
      </c>
      <c r="CD16" s="294"/>
      <c r="CE16" s="295"/>
      <c r="CF16" s="296" t="s">
        <v>2272</v>
      </c>
      <c r="CG16" s="297"/>
      <c r="CH16" s="297"/>
      <c r="CI16" s="297"/>
      <c r="CJ16" s="297"/>
      <c r="CK16" s="297"/>
      <c r="CL16" s="297"/>
      <c r="CM16" s="297"/>
      <c r="CN16" s="297"/>
      <c r="CO16" s="297"/>
      <c r="CP16" s="321"/>
      <c r="CQ16" s="298">
        <v>500</v>
      </c>
      <c r="CR16" s="299"/>
      <c r="CS16" s="299"/>
      <c r="CT16" s="300"/>
      <c r="CU16" s="299"/>
      <c r="CV16" s="301"/>
    </row>
    <row r="17" spans="1:100" ht="15.75" customHeight="1" x14ac:dyDescent="0.2">
      <c r="A17" s="293">
        <v>411003</v>
      </c>
      <c r="B17" s="294"/>
      <c r="C17" s="295"/>
      <c r="D17" s="296" t="s">
        <v>82</v>
      </c>
      <c r="E17" s="297"/>
      <c r="F17" s="297"/>
      <c r="G17" s="297"/>
      <c r="H17" s="297"/>
      <c r="I17" s="297"/>
      <c r="J17" s="297"/>
      <c r="K17" s="297"/>
      <c r="L17" s="297"/>
      <c r="M17" s="297"/>
      <c r="N17" s="321"/>
      <c r="O17" s="298">
        <v>900</v>
      </c>
      <c r="P17" s="299"/>
      <c r="Q17" s="299"/>
      <c r="R17" s="300"/>
      <c r="S17" s="299"/>
      <c r="T17" s="301"/>
      <c r="U17" s="293">
        <v>411053</v>
      </c>
      <c r="V17" s="294"/>
      <c r="W17" s="295"/>
      <c r="X17" s="296" t="s">
        <v>2317</v>
      </c>
      <c r="Y17" s="297"/>
      <c r="Z17" s="297"/>
      <c r="AA17" s="297"/>
      <c r="AB17" s="297"/>
      <c r="AC17" s="297"/>
      <c r="AD17" s="297"/>
      <c r="AE17" s="297"/>
      <c r="AF17" s="297"/>
      <c r="AG17" s="297"/>
      <c r="AH17" s="321"/>
      <c r="AI17" s="298">
        <v>500</v>
      </c>
      <c r="AJ17" s="299"/>
      <c r="AK17" s="299"/>
      <c r="AL17" s="300"/>
      <c r="AM17" s="299"/>
      <c r="AN17" s="301"/>
      <c r="AO17" s="293">
        <v>412004</v>
      </c>
      <c r="AP17" s="294"/>
      <c r="AQ17" s="295"/>
      <c r="AR17" s="296" t="s">
        <v>2060</v>
      </c>
      <c r="AS17" s="297"/>
      <c r="AT17" s="297"/>
      <c r="AU17" s="297"/>
      <c r="AV17" s="297"/>
      <c r="AW17" s="297"/>
      <c r="AX17" s="297"/>
      <c r="AY17" s="297"/>
      <c r="AZ17" s="297"/>
      <c r="BA17" s="297"/>
      <c r="BB17" s="321"/>
      <c r="BC17" s="298">
        <v>500</v>
      </c>
      <c r="BD17" s="299"/>
      <c r="BE17" s="299"/>
      <c r="BF17" s="300"/>
      <c r="BG17" s="299"/>
      <c r="BH17" s="301"/>
      <c r="BI17" s="293">
        <v>412029</v>
      </c>
      <c r="BJ17" s="294"/>
      <c r="BK17" s="295"/>
      <c r="BL17" s="296" t="s">
        <v>2061</v>
      </c>
      <c r="BM17" s="297"/>
      <c r="BN17" s="297"/>
      <c r="BO17" s="297"/>
      <c r="BP17" s="297"/>
      <c r="BQ17" s="297"/>
      <c r="BR17" s="297"/>
      <c r="BS17" s="297"/>
      <c r="BT17" s="297"/>
      <c r="BU17" s="297"/>
      <c r="BV17" s="321"/>
      <c r="BW17" s="298">
        <v>600</v>
      </c>
      <c r="BX17" s="299"/>
      <c r="BY17" s="299"/>
      <c r="BZ17" s="300"/>
      <c r="CA17" s="299"/>
      <c r="CB17" s="301"/>
      <c r="CC17" s="376" t="s">
        <v>2069</v>
      </c>
      <c r="CD17" s="377"/>
      <c r="CE17" s="377"/>
      <c r="CF17" s="377"/>
      <c r="CG17" s="377"/>
      <c r="CH17" s="377"/>
      <c r="CI17" s="377"/>
      <c r="CJ17" s="377"/>
      <c r="CK17" s="377"/>
      <c r="CL17" s="377"/>
      <c r="CM17" s="377"/>
      <c r="CN17" s="377"/>
      <c r="CO17" s="377"/>
      <c r="CP17" s="378"/>
      <c r="CQ17" s="356">
        <f>SUM(CQ14:CQ16)</f>
        <v>1750</v>
      </c>
      <c r="CR17" s="357"/>
      <c r="CS17" s="358"/>
      <c r="CT17" s="359" t="str">
        <f>IF(COUNTA(CT14:CT16)=0,"",SUMIF(CT14:CT16,"●",CQ14:CQ16)+SUM(CT14:CT16))</f>
        <v/>
      </c>
      <c r="CU17" s="357"/>
      <c r="CV17" s="358"/>
    </row>
    <row r="18" spans="1:100" ht="15.75" customHeight="1" x14ac:dyDescent="0.2">
      <c r="A18" s="293">
        <v>411004</v>
      </c>
      <c r="B18" s="294"/>
      <c r="C18" s="295"/>
      <c r="D18" s="296" t="s">
        <v>2062</v>
      </c>
      <c r="E18" s="297"/>
      <c r="F18" s="297"/>
      <c r="G18" s="297"/>
      <c r="H18" s="297"/>
      <c r="I18" s="297"/>
      <c r="J18" s="297"/>
      <c r="K18" s="297"/>
      <c r="L18" s="297"/>
      <c r="M18" s="297"/>
      <c r="N18" s="321"/>
      <c r="O18" s="298">
        <v>300</v>
      </c>
      <c r="P18" s="299"/>
      <c r="Q18" s="299"/>
      <c r="R18" s="300"/>
      <c r="S18" s="299"/>
      <c r="T18" s="301"/>
      <c r="U18" s="293">
        <v>411054</v>
      </c>
      <c r="V18" s="294"/>
      <c r="W18" s="295"/>
      <c r="X18" s="296" t="s">
        <v>2063</v>
      </c>
      <c r="Y18" s="297"/>
      <c r="Z18" s="297"/>
      <c r="AA18" s="297"/>
      <c r="AB18" s="297"/>
      <c r="AC18" s="297"/>
      <c r="AD18" s="297"/>
      <c r="AE18" s="297"/>
      <c r="AF18" s="297"/>
      <c r="AG18" s="297"/>
      <c r="AH18" s="321"/>
      <c r="AI18" s="298">
        <v>500</v>
      </c>
      <c r="AJ18" s="299"/>
      <c r="AK18" s="299"/>
      <c r="AL18" s="300"/>
      <c r="AM18" s="299"/>
      <c r="AN18" s="301"/>
      <c r="AO18" s="293">
        <v>412005</v>
      </c>
      <c r="AP18" s="294"/>
      <c r="AQ18" s="295"/>
      <c r="AR18" s="296" t="s">
        <v>2064</v>
      </c>
      <c r="AS18" s="297"/>
      <c r="AT18" s="297"/>
      <c r="AU18" s="297"/>
      <c r="AV18" s="297"/>
      <c r="AW18" s="297"/>
      <c r="AX18" s="297"/>
      <c r="AY18" s="297"/>
      <c r="AZ18" s="297"/>
      <c r="BA18" s="297"/>
      <c r="BB18" s="321"/>
      <c r="BC18" s="298">
        <v>500</v>
      </c>
      <c r="BD18" s="299"/>
      <c r="BE18" s="299"/>
      <c r="BF18" s="300"/>
      <c r="BG18" s="299"/>
      <c r="BH18" s="301"/>
      <c r="BI18" s="419" t="s">
        <v>2065</v>
      </c>
      <c r="BJ18" s="377"/>
      <c r="BK18" s="377"/>
      <c r="BL18" s="377"/>
      <c r="BM18" s="377"/>
      <c r="BN18" s="377"/>
      <c r="BO18" s="377"/>
      <c r="BP18" s="377"/>
      <c r="BQ18" s="377"/>
      <c r="BR18" s="377"/>
      <c r="BS18" s="377"/>
      <c r="BT18" s="377"/>
      <c r="BU18" s="377"/>
      <c r="BV18" s="378"/>
      <c r="BW18" s="356">
        <f>SUM(BW14:BW17)</f>
        <v>2600</v>
      </c>
      <c r="BX18" s="357"/>
      <c r="BY18" s="358"/>
      <c r="BZ18" s="359" t="str">
        <f>IF(COUNTA(BZ14:BZ17)=0,"",SUMIF(BZ14:BZ17,"●",BW14:BW17)+SUM(BZ14:BZ17))</f>
        <v/>
      </c>
      <c r="CA18" s="357"/>
      <c r="CB18" s="358"/>
      <c r="CC18" s="293">
        <v>413048</v>
      </c>
      <c r="CD18" s="294"/>
      <c r="CE18" s="295"/>
      <c r="CF18" s="296" t="s">
        <v>86</v>
      </c>
      <c r="CG18" s="297"/>
      <c r="CH18" s="297"/>
      <c r="CI18" s="297"/>
      <c r="CJ18" s="297"/>
      <c r="CK18" s="297"/>
      <c r="CL18" s="297"/>
      <c r="CM18" s="297"/>
      <c r="CN18" s="297"/>
      <c r="CO18" s="297"/>
      <c r="CP18" s="321"/>
      <c r="CQ18" s="298">
        <v>800</v>
      </c>
      <c r="CR18" s="299"/>
      <c r="CS18" s="299"/>
      <c r="CT18" s="300"/>
      <c r="CU18" s="299"/>
      <c r="CV18" s="301"/>
    </row>
    <row r="19" spans="1:100" ht="15.75" customHeight="1" x14ac:dyDescent="0.2">
      <c r="A19" s="293">
        <v>411005</v>
      </c>
      <c r="B19" s="294"/>
      <c r="C19" s="295"/>
      <c r="D19" s="296" t="s">
        <v>2066</v>
      </c>
      <c r="E19" s="297"/>
      <c r="F19" s="297"/>
      <c r="G19" s="297"/>
      <c r="H19" s="297"/>
      <c r="I19" s="297"/>
      <c r="J19" s="297"/>
      <c r="K19" s="297"/>
      <c r="L19" s="297"/>
      <c r="M19" s="297"/>
      <c r="N19" s="321"/>
      <c r="O19" s="298">
        <v>350</v>
      </c>
      <c r="P19" s="299"/>
      <c r="Q19" s="299"/>
      <c r="R19" s="300"/>
      <c r="S19" s="299"/>
      <c r="T19" s="301"/>
      <c r="U19" s="376" t="s">
        <v>2067</v>
      </c>
      <c r="V19" s="377"/>
      <c r="W19" s="377"/>
      <c r="X19" s="377"/>
      <c r="Y19" s="377"/>
      <c r="Z19" s="377"/>
      <c r="AA19" s="377"/>
      <c r="AB19" s="377"/>
      <c r="AC19" s="377"/>
      <c r="AD19" s="377"/>
      <c r="AE19" s="377"/>
      <c r="AF19" s="377"/>
      <c r="AG19" s="377"/>
      <c r="AH19" s="378"/>
      <c r="AI19" s="356">
        <f>SUM(AI14:AI18)</f>
        <v>2700</v>
      </c>
      <c r="AJ19" s="357"/>
      <c r="AK19" s="358"/>
      <c r="AL19" s="359" t="str">
        <f>IF(COUNTA(AL14:AL18)=0,"",SUMIF(AL14:AL18,"●",AI14:AI18)+SUM(AL14:AL18))</f>
        <v/>
      </c>
      <c r="AM19" s="357"/>
      <c r="AN19" s="358"/>
      <c r="AO19" s="293">
        <v>412006</v>
      </c>
      <c r="AP19" s="294"/>
      <c r="AQ19" s="295"/>
      <c r="AR19" s="296" t="s">
        <v>2068</v>
      </c>
      <c r="AS19" s="297"/>
      <c r="AT19" s="297"/>
      <c r="AU19" s="297"/>
      <c r="AV19" s="297"/>
      <c r="AW19" s="297"/>
      <c r="AX19" s="297"/>
      <c r="AY19" s="297"/>
      <c r="AZ19" s="297"/>
      <c r="BA19" s="297"/>
      <c r="BB19" s="321"/>
      <c r="BC19" s="298">
        <v>500</v>
      </c>
      <c r="BD19" s="299"/>
      <c r="BE19" s="299"/>
      <c r="BF19" s="300"/>
      <c r="BG19" s="299"/>
      <c r="BH19" s="301"/>
      <c r="BI19" s="293">
        <v>413001</v>
      </c>
      <c r="BJ19" s="294"/>
      <c r="BK19" s="295"/>
      <c r="BL19" s="296" t="s">
        <v>85</v>
      </c>
      <c r="BM19" s="297"/>
      <c r="BN19" s="297"/>
      <c r="BO19" s="297"/>
      <c r="BP19" s="297"/>
      <c r="BQ19" s="297"/>
      <c r="BR19" s="297"/>
      <c r="BS19" s="297"/>
      <c r="BT19" s="297"/>
      <c r="BU19" s="297"/>
      <c r="BV19" s="321"/>
      <c r="BW19" s="298">
        <v>300</v>
      </c>
      <c r="BX19" s="299"/>
      <c r="BY19" s="299"/>
      <c r="BZ19" s="300"/>
      <c r="CA19" s="299"/>
      <c r="CB19" s="301"/>
      <c r="CC19" s="293">
        <v>413049</v>
      </c>
      <c r="CD19" s="294"/>
      <c r="CE19" s="295"/>
      <c r="CF19" s="296" t="s">
        <v>2032</v>
      </c>
      <c r="CG19" s="297"/>
      <c r="CH19" s="297"/>
      <c r="CI19" s="297"/>
      <c r="CJ19" s="297"/>
      <c r="CK19" s="297"/>
      <c r="CL19" s="297"/>
      <c r="CM19" s="297"/>
      <c r="CN19" s="297"/>
      <c r="CO19" s="297"/>
      <c r="CP19" s="321"/>
      <c r="CQ19" s="298">
        <v>400</v>
      </c>
      <c r="CR19" s="299"/>
      <c r="CS19" s="299"/>
      <c r="CT19" s="300"/>
      <c r="CU19" s="299"/>
      <c r="CV19" s="301"/>
    </row>
    <row r="20" spans="1:100" ht="15.75" customHeight="1" x14ac:dyDescent="0.2">
      <c r="A20" s="293">
        <v>411006</v>
      </c>
      <c r="B20" s="294"/>
      <c r="C20" s="295"/>
      <c r="D20" s="296" t="s">
        <v>2070</v>
      </c>
      <c r="E20" s="297"/>
      <c r="F20" s="297"/>
      <c r="G20" s="297"/>
      <c r="H20" s="297"/>
      <c r="I20" s="297"/>
      <c r="J20" s="297"/>
      <c r="K20" s="297"/>
      <c r="L20" s="297"/>
      <c r="M20" s="297"/>
      <c r="N20" s="321"/>
      <c r="O20" s="298">
        <v>560</v>
      </c>
      <c r="P20" s="299"/>
      <c r="Q20" s="299"/>
      <c r="R20" s="300"/>
      <c r="S20" s="299"/>
      <c r="T20" s="301"/>
      <c r="U20" s="293">
        <v>411055</v>
      </c>
      <c r="V20" s="294"/>
      <c r="W20" s="295"/>
      <c r="X20" s="296" t="s">
        <v>2071</v>
      </c>
      <c r="Y20" s="297"/>
      <c r="Z20" s="297"/>
      <c r="AA20" s="297"/>
      <c r="AB20" s="297"/>
      <c r="AC20" s="297"/>
      <c r="AD20" s="297"/>
      <c r="AE20" s="297"/>
      <c r="AF20" s="297"/>
      <c r="AG20" s="297"/>
      <c r="AH20" s="321"/>
      <c r="AI20" s="298">
        <v>500</v>
      </c>
      <c r="AJ20" s="299"/>
      <c r="AK20" s="299"/>
      <c r="AL20" s="300"/>
      <c r="AM20" s="299"/>
      <c r="AN20" s="301"/>
      <c r="AO20" s="376" t="s">
        <v>2072</v>
      </c>
      <c r="AP20" s="377"/>
      <c r="AQ20" s="377"/>
      <c r="AR20" s="377"/>
      <c r="AS20" s="377"/>
      <c r="AT20" s="377"/>
      <c r="AU20" s="377"/>
      <c r="AV20" s="377"/>
      <c r="AW20" s="377"/>
      <c r="AX20" s="377"/>
      <c r="AY20" s="377"/>
      <c r="AZ20" s="377"/>
      <c r="BA20" s="377"/>
      <c r="BB20" s="378"/>
      <c r="BC20" s="356">
        <f>SUM(BC14:BC19)</f>
        <v>4000</v>
      </c>
      <c r="BD20" s="357"/>
      <c r="BE20" s="358"/>
      <c r="BF20" s="359" t="str">
        <f>IF(COUNTA(BF14:BF19)=0,"",SUMIF(BF14:BF19,"●",BC14:BC19)+SUM(BF14:BF19))</f>
        <v/>
      </c>
      <c r="BG20" s="357"/>
      <c r="BH20" s="358"/>
      <c r="BI20" s="420">
        <v>413002</v>
      </c>
      <c r="BJ20" s="294"/>
      <c r="BK20" s="295"/>
      <c r="BL20" s="296" t="s">
        <v>2318</v>
      </c>
      <c r="BM20" s="297"/>
      <c r="BN20" s="297"/>
      <c r="BO20" s="297"/>
      <c r="BP20" s="297"/>
      <c r="BQ20" s="297"/>
      <c r="BR20" s="297"/>
      <c r="BS20" s="297"/>
      <c r="BT20" s="297"/>
      <c r="BU20" s="297"/>
      <c r="BV20" s="321"/>
      <c r="BW20" s="298">
        <v>750</v>
      </c>
      <c r="BX20" s="299"/>
      <c r="BY20" s="299"/>
      <c r="BZ20" s="300"/>
      <c r="CA20" s="299"/>
      <c r="CB20" s="301"/>
      <c r="CC20" s="293">
        <v>413050</v>
      </c>
      <c r="CD20" s="294"/>
      <c r="CE20" s="295"/>
      <c r="CF20" s="296" t="s">
        <v>2080</v>
      </c>
      <c r="CG20" s="297"/>
      <c r="CH20" s="297"/>
      <c r="CI20" s="297"/>
      <c r="CJ20" s="297"/>
      <c r="CK20" s="297"/>
      <c r="CL20" s="297"/>
      <c r="CM20" s="297"/>
      <c r="CN20" s="297"/>
      <c r="CO20" s="297"/>
      <c r="CP20" s="321"/>
      <c r="CQ20" s="298">
        <v>600</v>
      </c>
      <c r="CR20" s="299"/>
      <c r="CS20" s="299"/>
      <c r="CT20" s="300"/>
      <c r="CU20" s="299"/>
      <c r="CV20" s="301"/>
    </row>
    <row r="21" spans="1:100" ht="15.75" customHeight="1" x14ac:dyDescent="0.2">
      <c r="A21" s="293">
        <v>411007</v>
      </c>
      <c r="B21" s="294"/>
      <c r="C21" s="295"/>
      <c r="D21" s="296" t="s">
        <v>2073</v>
      </c>
      <c r="E21" s="297"/>
      <c r="F21" s="297"/>
      <c r="G21" s="297"/>
      <c r="H21" s="297"/>
      <c r="I21" s="297"/>
      <c r="J21" s="297"/>
      <c r="K21" s="297"/>
      <c r="L21" s="297"/>
      <c r="M21" s="297"/>
      <c r="N21" s="321"/>
      <c r="O21" s="298">
        <v>500</v>
      </c>
      <c r="P21" s="299"/>
      <c r="Q21" s="299"/>
      <c r="R21" s="300"/>
      <c r="S21" s="299"/>
      <c r="T21" s="301"/>
      <c r="U21" s="293">
        <v>411056</v>
      </c>
      <c r="V21" s="294"/>
      <c r="W21" s="295"/>
      <c r="X21" s="296" t="s">
        <v>2074</v>
      </c>
      <c r="Y21" s="297"/>
      <c r="Z21" s="297"/>
      <c r="AA21" s="297"/>
      <c r="AB21" s="297"/>
      <c r="AC21" s="297"/>
      <c r="AD21" s="297"/>
      <c r="AE21" s="297"/>
      <c r="AF21" s="297"/>
      <c r="AG21" s="297"/>
      <c r="AH21" s="321"/>
      <c r="AI21" s="298">
        <v>750</v>
      </c>
      <c r="AJ21" s="299"/>
      <c r="AK21" s="299"/>
      <c r="AL21" s="300"/>
      <c r="AM21" s="299"/>
      <c r="AN21" s="301"/>
      <c r="AO21" s="293">
        <v>412007</v>
      </c>
      <c r="AP21" s="294"/>
      <c r="AQ21" s="295"/>
      <c r="AR21" s="296" t="s">
        <v>2075</v>
      </c>
      <c r="AS21" s="297"/>
      <c r="AT21" s="297"/>
      <c r="AU21" s="297"/>
      <c r="AV21" s="297"/>
      <c r="AW21" s="297"/>
      <c r="AX21" s="297"/>
      <c r="AY21" s="297"/>
      <c r="AZ21" s="297"/>
      <c r="BA21" s="297"/>
      <c r="BB21" s="321"/>
      <c r="BC21" s="298">
        <v>100</v>
      </c>
      <c r="BD21" s="299"/>
      <c r="BE21" s="299"/>
      <c r="BF21" s="300"/>
      <c r="BG21" s="299"/>
      <c r="BH21" s="301"/>
      <c r="BI21" s="420">
        <v>413082</v>
      </c>
      <c r="BJ21" s="294"/>
      <c r="BK21" s="295"/>
      <c r="BL21" s="296" t="s">
        <v>2076</v>
      </c>
      <c r="BM21" s="297"/>
      <c r="BN21" s="297"/>
      <c r="BO21" s="297"/>
      <c r="BP21" s="297"/>
      <c r="BQ21" s="297"/>
      <c r="BR21" s="297"/>
      <c r="BS21" s="297"/>
      <c r="BT21" s="297"/>
      <c r="BU21" s="297"/>
      <c r="BV21" s="321"/>
      <c r="BW21" s="298">
        <v>600</v>
      </c>
      <c r="BX21" s="299"/>
      <c r="BY21" s="299"/>
      <c r="BZ21" s="300"/>
      <c r="CA21" s="299"/>
      <c r="CB21" s="301"/>
      <c r="CC21" s="376" t="s">
        <v>2084</v>
      </c>
      <c r="CD21" s="377"/>
      <c r="CE21" s="377"/>
      <c r="CF21" s="377"/>
      <c r="CG21" s="377"/>
      <c r="CH21" s="377"/>
      <c r="CI21" s="377"/>
      <c r="CJ21" s="377"/>
      <c r="CK21" s="377"/>
      <c r="CL21" s="377"/>
      <c r="CM21" s="377"/>
      <c r="CN21" s="377"/>
      <c r="CO21" s="377"/>
      <c r="CP21" s="378"/>
      <c r="CQ21" s="356">
        <f>SUM(CQ18:CQ20)</f>
        <v>1800</v>
      </c>
      <c r="CR21" s="357"/>
      <c r="CS21" s="358"/>
      <c r="CT21" s="359" t="str">
        <f>IF(COUNTA(CT18:CT20)=0,"",SUMIF(CT18:CT20,"●",CQ18:CQ20)+SUM(CT18:CT20))</f>
        <v/>
      </c>
      <c r="CU21" s="357"/>
      <c r="CV21" s="358"/>
    </row>
    <row r="22" spans="1:100" ht="15.75" customHeight="1" x14ac:dyDescent="0.2">
      <c r="A22" s="293">
        <v>411008</v>
      </c>
      <c r="B22" s="294"/>
      <c r="C22" s="295"/>
      <c r="D22" s="296" t="s">
        <v>95</v>
      </c>
      <c r="E22" s="297"/>
      <c r="F22" s="297"/>
      <c r="G22" s="297"/>
      <c r="H22" s="297"/>
      <c r="I22" s="297"/>
      <c r="J22" s="297"/>
      <c r="K22" s="297"/>
      <c r="L22" s="297"/>
      <c r="M22" s="297"/>
      <c r="N22" s="321"/>
      <c r="O22" s="298">
        <v>600</v>
      </c>
      <c r="P22" s="299"/>
      <c r="Q22" s="299"/>
      <c r="R22" s="300"/>
      <c r="S22" s="299"/>
      <c r="T22" s="301"/>
      <c r="U22" s="293">
        <v>411057</v>
      </c>
      <c r="V22" s="294"/>
      <c r="W22" s="295"/>
      <c r="X22" s="296" t="s">
        <v>2077</v>
      </c>
      <c r="Y22" s="297"/>
      <c r="Z22" s="297"/>
      <c r="AA22" s="297"/>
      <c r="AB22" s="297"/>
      <c r="AC22" s="297"/>
      <c r="AD22" s="297"/>
      <c r="AE22" s="297"/>
      <c r="AF22" s="297"/>
      <c r="AG22" s="297"/>
      <c r="AH22" s="321"/>
      <c r="AI22" s="298">
        <v>780</v>
      </c>
      <c r="AJ22" s="299"/>
      <c r="AK22" s="299"/>
      <c r="AL22" s="300"/>
      <c r="AM22" s="299"/>
      <c r="AN22" s="301"/>
      <c r="AO22" s="293">
        <v>412008</v>
      </c>
      <c r="AP22" s="294"/>
      <c r="AQ22" s="295"/>
      <c r="AR22" s="296" t="s">
        <v>2078</v>
      </c>
      <c r="AS22" s="297"/>
      <c r="AT22" s="297"/>
      <c r="AU22" s="297"/>
      <c r="AV22" s="297"/>
      <c r="AW22" s="297"/>
      <c r="AX22" s="297"/>
      <c r="AY22" s="297"/>
      <c r="AZ22" s="297"/>
      <c r="BA22" s="297"/>
      <c r="BB22" s="321"/>
      <c r="BC22" s="580">
        <v>1300</v>
      </c>
      <c r="BD22" s="581"/>
      <c r="BE22" s="581"/>
      <c r="BF22" s="300"/>
      <c r="BG22" s="299"/>
      <c r="BH22" s="301"/>
      <c r="BI22" s="293">
        <v>413003</v>
      </c>
      <c r="BJ22" s="294"/>
      <c r="BK22" s="295"/>
      <c r="BL22" s="296" t="s">
        <v>2079</v>
      </c>
      <c r="BM22" s="297"/>
      <c r="BN22" s="297"/>
      <c r="BO22" s="297"/>
      <c r="BP22" s="297"/>
      <c r="BQ22" s="297"/>
      <c r="BR22" s="297"/>
      <c r="BS22" s="297"/>
      <c r="BT22" s="297"/>
      <c r="BU22" s="297"/>
      <c r="BV22" s="321"/>
      <c r="BW22" s="298">
        <v>570</v>
      </c>
      <c r="BX22" s="299"/>
      <c r="BY22" s="299"/>
      <c r="BZ22" s="300"/>
      <c r="CA22" s="299"/>
      <c r="CB22" s="301"/>
      <c r="CC22" s="293">
        <v>413051</v>
      </c>
      <c r="CD22" s="294"/>
      <c r="CE22" s="295"/>
      <c r="CF22" s="296" t="s">
        <v>2089</v>
      </c>
      <c r="CG22" s="297"/>
      <c r="CH22" s="297"/>
      <c r="CI22" s="297"/>
      <c r="CJ22" s="297"/>
      <c r="CK22" s="297"/>
      <c r="CL22" s="297"/>
      <c r="CM22" s="297"/>
      <c r="CN22" s="297"/>
      <c r="CO22" s="297"/>
      <c r="CP22" s="321"/>
      <c r="CQ22" s="298">
        <v>300</v>
      </c>
      <c r="CR22" s="299"/>
      <c r="CS22" s="299"/>
      <c r="CT22" s="300"/>
      <c r="CU22" s="299"/>
      <c r="CV22" s="301"/>
    </row>
    <row r="23" spans="1:100" ht="15.75" customHeight="1" x14ac:dyDescent="0.2">
      <c r="A23" s="293">
        <v>411009</v>
      </c>
      <c r="B23" s="294"/>
      <c r="C23" s="295"/>
      <c r="D23" s="296" t="s">
        <v>1680</v>
      </c>
      <c r="E23" s="297"/>
      <c r="F23" s="297"/>
      <c r="G23" s="297"/>
      <c r="H23" s="297"/>
      <c r="I23" s="297"/>
      <c r="J23" s="297"/>
      <c r="K23" s="297"/>
      <c r="L23" s="297"/>
      <c r="M23" s="297"/>
      <c r="N23" s="321"/>
      <c r="O23" s="298">
        <v>300</v>
      </c>
      <c r="P23" s="299"/>
      <c r="Q23" s="299"/>
      <c r="R23" s="300"/>
      <c r="S23" s="299"/>
      <c r="T23" s="301"/>
      <c r="U23" s="376" t="s">
        <v>2081</v>
      </c>
      <c r="V23" s="377"/>
      <c r="W23" s="377"/>
      <c r="X23" s="377"/>
      <c r="Y23" s="377"/>
      <c r="Z23" s="377"/>
      <c r="AA23" s="377"/>
      <c r="AB23" s="377"/>
      <c r="AC23" s="377"/>
      <c r="AD23" s="377"/>
      <c r="AE23" s="377"/>
      <c r="AF23" s="377"/>
      <c r="AG23" s="377"/>
      <c r="AH23" s="378"/>
      <c r="AI23" s="356">
        <f>SUM(AI20:AI22)</f>
        <v>2030</v>
      </c>
      <c r="AJ23" s="357"/>
      <c r="AK23" s="358"/>
      <c r="AL23" s="359" t="str">
        <f>IF(COUNTA(AL20:AL22)=0,"",SUMIF(AL20:AL22,"●",AI20:AI22)+SUM(AL20:AL22))</f>
        <v/>
      </c>
      <c r="AM23" s="357"/>
      <c r="AN23" s="358"/>
      <c r="AO23" s="293">
        <v>412009</v>
      </c>
      <c r="AP23" s="294"/>
      <c r="AQ23" s="295"/>
      <c r="AR23" s="296" t="s">
        <v>2082</v>
      </c>
      <c r="AS23" s="297"/>
      <c r="AT23" s="297"/>
      <c r="AU23" s="297"/>
      <c r="AV23" s="297"/>
      <c r="AW23" s="297"/>
      <c r="AX23" s="297"/>
      <c r="AY23" s="297"/>
      <c r="AZ23" s="297"/>
      <c r="BA23" s="297"/>
      <c r="BB23" s="321"/>
      <c r="BC23" s="580">
        <v>350</v>
      </c>
      <c r="BD23" s="581"/>
      <c r="BE23" s="581"/>
      <c r="BF23" s="300"/>
      <c r="BG23" s="299"/>
      <c r="BH23" s="301"/>
      <c r="BI23" s="293">
        <v>413004</v>
      </c>
      <c r="BJ23" s="294"/>
      <c r="BK23" s="295"/>
      <c r="BL23" s="296" t="s">
        <v>2083</v>
      </c>
      <c r="BM23" s="297"/>
      <c r="BN23" s="297"/>
      <c r="BO23" s="297"/>
      <c r="BP23" s="297"/>
      <c r="BQ23" s="297"/>
      <c r="BR23" s="297"/>
      <c r="BS23" s="297"/>
      <c r="BT23" s="297"/>
      <c r="BU23" s="297"/>
      <c r="BV23" s="321"/>
      <c r="BW23" s="298">
        <v>600</v>
      </c>
      <c r="BX23" s="299"/>
      <c r="BY23" s="299"/>
      <c r="BZ23" s="300"/>
      <c r="CA23" s="299"/>
      <c r="CB23" s="301"/>
      <c r="CC23" s="293">
        <v>413052</v>
      </c>
      <c r="CD23" s="294"/>
      <c r="CE23" s="295"/>
      <c r="CF23" s="296" t="s">
        <v>2094</v>
      </c>
      <c r="CG23" s="297"/>
      <c r="CH23" s="297"/>
      <c r="CI23" s="297"/>
      <c r="CJ23" s="297"/>
      <c r="CK23" s="297"/>
      <c r="CL23" s="297"/>
      <c r="CM23" s="297"/>
      <c r="CN23" s="297"/>
      <c r="CO23" s="297"/>
      <c r="CP23" s="321"/>
      <c r="CQ23" s="298">
        <v>300</v>
      </c>
      <c r="CR23" s="299"/>
      <c r="CS23" s="299"/>
      <c r="CT23" s="300"/>
      <c r="CU23" s="299"/>
      <c r="CV23" s="301"/>
    </row>
    <row r="24" spans="1:100" ht="15.75" customHeight="1" x14ac:dyDescent="0.2">
      <c r="A24" s="376" t="s">
        <v>2085</v>
      </c>
      <c r="B24" s="377"/>
      <c r="C24" s="377"/>
      <c r="D24" s="377"/>
      <c r="E24" s="377"/>
      <c r="F24" s="377"/>
      <c r="G24" s="377"/>
      <c r="H24" s="377"/>
      <c r="I24" s="377"/>
      <c r="J24" s="377"/>
      <c r="K24" s="377"/>
      <c r="L24" s="377"/>
      <c r="M24" s="377"/>
      <c r="N24" s="378"/>
      <c r="O24" s="356">
        <f>SUM(O16:O23)</f>
        <v>3710</v>
      </c>
      <c r="P24" s="357"/>
      <c r="Q24" s="358"/>
      <c r="R24" s="359" t="str">
        <f>IF(COUNTA(R16:R23)=0,"",SUMIF(R16:R23,"●",O16:O23)+SUM(R16:R23))</f>
        <v/>
      </c>
      <c r="S24" s="357"/>
      <c r="T24" s="358"/>
      <c r="U24" s="293">
        <v>411058</v>
      </c>
      <c r="V24" s="294"/>
      <c r="W24" s="295"/>
      <c r="X24" s="296" t="s">
        <v>2086</v>
      </c>
      <c r="Y24" s="297"/>
      <c r="Z24" s="297"/>
      <c r="AA24" s="297"/>
      <c r="AB24" s="297"/>
      <c r="AC24" s="297"/>
      <c r="AD24" s="297"/>
      <c r="AE24" s="297"/>
      <c r="AF24" s="297"/>
      <c r="AG24" s="297"/>
      <c r="AH24" s="321"/>
      <c r="AI24" s="298">
        <v>400</v>
      </c>
      <c r="AJ24" s="299"/>
      <c r="AK24" s="299"/>
      <c r="AL24" s="300"/>
      <c r="AM24" s="299"/>
      <c r="AN24" s="301"/>
      <c r="AO24" s="293">
        <v>412032</v>
      </c>
      <c r="AP24" s="294"/>
      <c r="AQ24" s="295"/>
      <c r="AR24" s="296" t="s">
        <v>2087</v>
      </c>
      <c r="AS24" s="297"/>
      <c r="AT24" s="297"/>
      <c r="AU24" s="297"/>
      <c r="AV24" s="297"/>
      <c r="AW24" s="297"/>
      <c r="AX24" s="297"/>
      <c r="AY24" s="297"/>
      <c r="AZ24" s="297"/>
      <c r="BA24" s="297"/>
      <c r="BB24" s="321"/>
      <c r="BC24" s="298">
        <v>600</v>
      </c>
      <c r="BD24" s="299"/>
      <c r="BE24" s="299"/>
      <c r="BF24" s="300"/>
      <c r="BG24" s="299"/>
      <c r="BH24" s="301"/>
      <c r="BI24" s="376" t="s">
        <v>2088</v>
      </c>
      <c r="BJ24" s="377"/>
      <c r="BK24" s="377"/>
      <c r="BL24" s="377"/>
      <c r="BM24" s="377"/>
      <c r="BN24" s="377"/>
      <c r="BO24" s="377"/>
      <c r="BP24" s="377"/>
      <c r="BQ24" s="377"/>
      <c r="BR24" s="377"/>
      <c r="BS24" s="377"/>
      <c r="BT24" s="377"/>
      <c r="BU24" s="377"/>
      <c r="BV24" s="378"/>
      <c r="BW24" s="356">
        <f>SUM(BW19:BW23)</f>
        <v>2820</v>
      </c>
      <c r="BX24" s="357"/>
      <c r="BY24" s="358"/>
      <c r="BZ24" s="359" t="str">
        <f>IF(COUNTA(BZ19:BZ23)=0,"",SUMIF(BZ19:BZ23,"●",BW19:BW23)+SUM(BZ19:BZ23))</f>
        <v/>
      </c>
      <c r="CA24" s="357"/>
      <c r="CB24" s="358"/>
      <c r="CC24" s="293">
        <v>413053</v>
      </c>
      <c r="CD24" s="294"/>
      <c r="CE24" s="295"/>
      <c r="CF24" s="296" t="s">
        <v>2099</v>
      </c>
      <c r="CG24" s="297"/>
      <c r="CH24" s="297"/>
      <c r="CI24" s="297"/>
      <c r="CJ24" s="297"/>
      <c r="CK24" s="297"/>
      <c r="CL24" s="297"/>
      <c r="CM24" s="297"/>
      <c r="CN24" s="297"/>
      <c r="CO24" s="297"/>
      <c r="CP24" s="321"/>
      <c r="CQ24" s="298">
        <v>350</v>
      </c>
      <c r="CR24" s="299"/>
      <c r="CS24" s="299"/>
      <c r="CT24" s="300"/>
      <c r="CU24" s="299"/>
      <c r="CV24" s="301"/>
    </row>
    <row r="25" spans="1:100" ht="15.75" customHeight="1" x14ac:dyDescent="0.2">
      <c r="A25" s="293">
        <v>411011</v>
      </c>
      <c r="B25" s="294"/>
      <c r="C25" s="295"/>
      <c r="D25" s="296" t="s">
        <v>2090</v>
      </c>
      <c r="E25" s="297"/>
      <c r="F25" s="297"/>
      <c r="G25" s="297"/>
      <c r="H25" s="297"/>
      <c r="I25" s="297"/>
      <c r="J25" s="297"/>
      <c r="K25" s="297"/>
      <c r="L25" s="297"/>
      <c r="M25" s="297"/>
      <c r="N25" s="321"/>
      <c r="O25" s="298">
        <v>300</v>
      </c>
      <c r="P25" s="299"/>
      <c r="Q25" s="299"/>
      <c r="R25" s="300"/>
      <c r="S25" s="299"/>
      <c r="T25" s="301"/>
      <c r="U25" s="293">
        <v>411059</v>
      </c>
      <c r="V25" s="294"/>
      <c r="W25" s="295"/>
      <c r="X25" s="296" t="s">
        <v>2091</v>
      </c>
      <c r="Y25" s="297"/>
      <c r="Z25" s="297"/>
      <c r="AA25" s="297"/>
      <c r="AB25" s="297"/>
      <c r="AC25" s="297"/>
      <c r="AD25" s="297"/>
      <c r="AE25" s="297"/>
      <c r="AF25" s="297"/>
      <c r="AG25" s="297"/>
      <c r="AH25" s="321"/>
      <c r="AI25" s="298">
        <v>700</v>
      </c>
      <c r="AJ25" s="299"/>
      <c r="AK25" s="299"/>
      <c r="AL25" s="300"/>
      <c r="AM25" s="299"/>
      <c r="AN25" s="301"/>
      <c r="AO25" s="293">
        <v>412034</v>
      </c>
      <c r="AP25" s="294"/>
      <c r="AQ25" s="295"/>
      <c r="AR25" s="296" t="s">
        <v>2092</v>
      </c>
      <c r="AS25" s="297"/>
      <c r="AT25" s="297"/>
      <c r="AU25" s="297"/>
      <c r="AV25" s="297"/>
      <c r="AW25" s="297"/>
      <c r="AX25" s="297"/>
      <c r="AY25" s="297"/>
      <c r="AZ25" s="297"/>
      <c r="BA25" s="297"/>
      <c r="BB25" s="321"/>
      <c r="BC25" s="298">
        <v>400</v>
      </c>
      <c r="BD25" s="299"/>
      <c r="BE25" s="299"/>
      <c r="BF25" s="300"/>
      <c r="BG25" s="299"/>
      <c r="BH25" s="301"/>
      <c r="BI25" s="293">
        <v>413005</v>
      </c>
      <c r="BJ25" s="294"/>
      <c r="BK25" s="295"/>
      <c r="BL25" s="296" t="s">
        <v>2093</v>
      </c>
      <c r="BM25" s="297"/>
      <c r="BN25" s="297"/>
      <c r="BO25" s="297"/>
      <c r="BP25" s="297"/>
      <c r="BQ25" s="297"/>
      <c r="BR25" s="297"/>
      <c r="BS25" s="297"/>
      <c r="BT25" s="297"/>
      <c r="BU25" s="297"/>
      <c r="BV25" s="321"/>
      <c r="BW25" s="298">
        <v>100</v>
      </c>
      <c r="BX25" s="299"/>
      <c r="BY25" s="299"/>
      <c r="BZ25" s="300"/>
      <c r="CA25" s="299"/>
      <c r="CB25" s="301"/>
      <c r="CC25" s="293">
        <v>413054</v>
      </c>
      <c r="CD25" s="294"/>
      <c r="CE25" s="295"/>
      <c r="CF25" s="296" t="s">
        <v>2104</v>
      </c>
      <c r="CG25" s="297"/>
      <c r="CH25" s="297"/>
      <c r="CI25" s="297"/>
      <c r="CJ25" s="297"/>
      <c r="CK25" s="297"/>
      <c r="CL25" s="297"/>
      <c r="CM25" s="297"/>
      <c r="CN25" s="297"/>
      <c r="CO25" s="297"/>
      <c r="CP25" s="321"/>
      <c r="CQ25" s="298">
        <v>900</v>
      </c>
      <c r="CR25" s="299"/>
      <c r="CS25" s="299"/>
      <c r="CT25" s="300"/>
      <c r="CU25" s="299"/>
      <c r="CV25" s="301"/>
    </row>
    <row r="26" spans="1:100" ht="15.75" customHeight="1" x14ac:dyDescent="0.2">
      <c r="A26" s="293">
        <v>411012</v>
      </c>
      <c r="B26" s="294"/>
      <c r="C26" s="295"/>
      <c r="D26" s="296" t="s">
        <v>2095</v>
      </c>
      <c r="E26" s="297"/>
      <c r="F26" s="297"/>
      <c r="G26" s="297"/>
      <c r="H26" s="297"/>
      <c r="I26" s="297"/>
      <c r="J26" s="297"/>
      <c r="K26" s="297"/>
      <c r="L26" s="297"/>
      <c r="M26" s="297"/>
      <c r="N26" s="321"/>
      <c r="O26" s="298">
        <v>700</v>
      </c>
      <c r="P26" s="299"/>
      <c r="Q26" s="299"/>
      <c r="R26" s="300"/>
      <c r="S26" s="299"/>
      <c r="T26" s="301"/>
      <c r="U26" s="293">
        <v>411060</v>
      </c>
      <c r="V26" s="294"/>
      <c r="W26" s="295"/>
      <c r="X26" s="296" t="s">
        <v>2096</v>
      </c>
      <c r="Y26" s="297"/>
      <c r="Z26" s="297"/>
      <c r="AA26" s="297"/>
      <c r="AB26" s="297"/>
      <c r="AC26" s="297"/>
      <c r="AD26" s="297"/>
      <c r="AE26" s="297"/>
      <c r="AF26" s="297"/>
      <c r="AG26" s="297"/>
      <c r="AH26" s="321"/>
      <c r="AI26" s="298">
        <v>550</v>
      </c>
      <c r="AJ26" s="299"/>
      <c r="AK26" s="299"/>
      <c r="AL26" s="300"/>
      <c r="AM26" s="299"/>
      <c r="AN26" s="301"/>
      <c r="AO26" s="293">
        <v>412010</v>
      </c>
      <c r="AP26" s="294"/>
      <c r="AQ26" s="295"/>
      <c r="AR26" s="296" t="s">
        <v>2097</v>
      </c>
      <c r="AS26" s="297"/>
      <c r="AT26" s="297"/>
      <c r="AU26" s="297"/>
      <c r="AV26" s="297"/>
      <c r="AW26" s="297"/>
      <c r="AX26" s="297"/>
      <c r="AY26" s="297"/>
      <c r="AZ26" s="297"/>
      <c r="BA26" s="297"/>
      <c r="BB26" s="321"/>
      <c r="BC26" s="298">
        <v>570</v>
      </c>
      <c r="BD26" s="299"/>
      <c r="BE26" s="299"/>
      <c r="BF26" s="300"/>
      <c r="BG26" s="299"/>
      <c r="BH26" s="301"/>
      <c r="BI26" s="293">
        <v>413006</v>
      </c>
      <c r="BJ26" s="294"/>
      <c r="BK26" s="295"/>
      <c r="BL26" s="296" t="s">
        <v>2098</v>
      </c>
      <c r="BM26" s="297"/>
      <c r="BN26" s="297"/>
      <c r="BO26" s="297"/>
      <c r="BP26" s="297"/>
      <c r="BQ26" s="297"/>
      <c r="BR26" s="297"/>
      <c r="BS26" s="297"/>
      <c r="BT26" s="297"/>
      <c r="BU26" s="297"/>
      <c r="BV26" s="321"/>
      <c r="BW26" s="298">
        <v>600</v>
      </c>
      <c r="BX26" s="299"/>
      <c r="BY26" s="299"/>
      <c r="BZ26" s="300"/>
      <c r="CA26" s="299"/>
      <c r="CB26" s="301"/>
      <c r="CC26" s="293">
        <v>413055</v>
      </c>
      <c r="CD26" s="294"/>
      <c r="CE26" s="295"/>
      <c r="CF26" s="296" t="s">
        <v>2109</v>
      </c>
      <c r="CG26" s="297"/>
      <c r="CH26" s="297"/>
      <c r="CI26" s="297"/>
      <c r="CJ26" s="297"/>
      <c r="CK26" s="297"/>
      <c r="CL26" s="297"/>
      <c r="CM26" s="297"/>
      <c r="CN26" s="297"/>
      <c r="CO26" s="297"/>
      <c r="CP26" s="321"/>
      <c r="CQ26" s="298">
        <v>1000</v>
      </c>
      <c r="CR26" s="299"/>
      <c r="CS26" s="299"/>
      <c r="CT26" s="300"/>
      <c r="CU26" s="299"/>
      <c r="CV26" s="301"/>
    </row>
    <row r="27" spans="1:100" ht="15.75" customHeight="1" x14ac:dyDescent="0.2">
      <c r="A27" s="293">
        <v>411013</v>
      </c>
      <c r="B27" s="294"/>
      <c r="C27" s="295"/>
      <c r="D27" s="296" t="s">
        <v>2100</v>
      </c>
      <c r="E27" s="297"/>
      <c r="F27" s="297"/>
      <c r="G27" s="297"/>
      <c r="H27" s="297"/>
      <c r="I27" s="297"/>
      <c r="J27" s="297"/>
      <c r="K27" s="297"/>
      <c r="L27" s="297"/>
      <c r="M27" s="297"/>
      <c r="N27" s="321"/>
      <c r="O27" s="298">
        <v>700</v>
      </c>
      <c r="P27" s="299"/>
      <c r="Q27" s="299"/>
      <c r="R27" s="300"/>
      <c r="S27" s="299"/>
      <c r="T27" s="301"/>
      <c r="U27" s="293">
        <v>411062</v>
      </c>
      <c r="V27" s="294"/>
      <c r="W27" s="295"/>
      <c r="X27" s="296" t="s">
        <v>2101</v>
      </c>
      <c r="Y27" s="297"/>
      <c r="Z27" s="297"/>
      <c r="AA27" s="297"/>
      <c r="AB27" s="297"/>
      <c r="AC27" s="297"/>
      <c r="AD27" s="297"/>
      <c r="AE27" s="297"/>
      <c r="AF27" s="297"/>
      <c r="AG27" s="297"/>
      <c r="AH27" s="321"/>
      <c r="AI27" s="298">
        <v>250</v>
      </c>
      <c r="AJ27" s="299"/>
      <c r="AK27" s="299"/>
      <c r="AL27" s="300"/>
      <c r="AM27" s="299"/>
      <c r="AN27" s="301"/>
      <c r="AO27" s="293">
        <v>412011</v>
      </c>
      <c r="AP27" s="294"/>
      <c r="AQ27" s="295"/>
      <c r="AR27" s="296" t="s">
        <v>2102</v>
      </c>
      <c r="AS27" s="297"/>
      <c r="AT27" s="297"/>
      <c r="AU27" s="297"/>
      <c r="AV27" s="297"/>
      <c r="AW27" s="297"/>
      <c r="AX27" s="297"/>
      <c r="AY27" s="297"/>
      <c r="AZ27" s="297"/>
      <c r="BA27" s="297"/>
      <c r="BB27" s="321"/>
      <c r="BC27" s="298">
        <v>450</v>
      </c>
      <c r="BD27" s="299"/>
      <c r="BE27" s="299"/>
      <c r="BF27" s="300"/>
      <c r="BG27" s="299"/>
      <c r="BH27" s="301"/>
      <c r="BI27" s="376" t="s">
        <v>2103</v>
      </c>
      <c r="BJ27" s="377"/>
      <c r="BK27" s="377"/>
      <c r="BL27" s="377"/>
      <c r="BM27" s="377"/>
      <c r="BN27" s="377"/>
      <c r="BO27" s="377"/>
      <c r="BP27" s="377"/>
      <c r="BQ27" s="377"/>
      <c r="BR27" s="377"/>
      <c r="BS27" s="377"/>
      <c r="BT27" s="377"/>
      <c r="BU27" s="377"/>
      <c r="BV27" s="378"/>
      <c r="BW27" s="356">
        <f>SUM(BW25:BW26)</f>
        <v>700</v>
      </c>
      <c r="BX27" s="357"/>
      <c r="BY27" s="358"/>
      <c r="BZ27" s="359" t="str">
        <f>IF(COUNTA(BZ25:BZ26)=0,"",SUMIF(BZ25:BZ26,"●",BW25:BW26)+SUM(BZ25:BZ26))</f>
        <v/>
      </c>
      <c r="CA27" s="357"/>
      <c r="CB27" s="358"/>
      <c r="CC27" s="376" t="s">
        <v>2114</v>
      </c>
      <c r="CD27" s="377"/>
      <c r="CE27" s="377"/>
      <c r="CF27" s="377"/>
      <c r="CG27" s="377"/>
      <c r="CH27" s="377"/>
      <c r="CI27" s="377"/>
      <c r="CJ27" s="377"/>
      <c r="CK27" s="377"/>
      <c r="CL27" s="377"/>
      <c r="CM27" s="377"/>
      <c r="CN27" s="377"/>
      <c r="CO27" s="377"/>
      <c r="CP27" s="378"/>
      <c r="CQ27" s="356">
        <f>SUM(CQ22:CQ26)</f>
        <v>2850</v>
      </c>
      <c r="CR27" s="357"/>
      <c r="CS27" s="358"/>
      <c r="CT27" s="359" t="str">
        <f>IF(COUNTA(CT22:CT26)=0,"",SUMIF(CT22:CT26,"●",CQ22:CQ26)+SUM(CT22:CT26))</f>
        <v/>
      </c>
      <c r="CU27" s="357"/>
      <c r="CV27" s="358"/>
    </row>
    <row r="28" spans="1:100" ht="15.75" customHeight="1" x14ac:dyDescent="0.2">
      <c r="A28" s="293">
        <v>411014</v>
      </c>
      <c r="B28" s="294"/>
      <c r="C28" s="295"/>
      <c r="D28" s="296" t="s">
        <v>2105</v>
      </c>
      <c r="E28" s="297"/>
      <c r="F28" s="297"/>
      <c r="G28" s="297"/>
      <c r="H28" s="297"/>
      <c r="I28" s="297"/>
      <c r="J28" s="297"/>
      <c r="K28" s="297"/>
      <c r="L28" s="297"/>
      <c r="M28" s="297"/>
      <c r="N28" s="321"/>
      <c r="O28" s="298">
        <v>560</v>
      </c>
      <c r="P28" s="299"/>
      <c r="Q28" s="299"/>
      <c r="R28" s="300"/>
      <c r="S28" s="299"/>
      <c r="T28" s="301"/>
      <c r="U28" s="376" t="s">
        <v>2106</v>
      </c>
      <c r="V28" s="377"/>
      <c r="W28" s="377"/>
      <c r="X28" s="377"/>
      <c r="Y28" s="377"/>
      <c r="Z28" s="377"/>
      <c r="AA28" s="377"/>
      <c r="AB28" s="377"/>
      <c r="AC28" s="377"/>
      <c r="AD28" s="377"/>
      <c r="AE28" s="377"/>
      <c r="AF28" s="377"/>
      <c r="AG28" s="377"/>
      <c r="AH28" s="378"/>
      <c r="AI28" s="356">
        <f>SUM(AI24:AI27)</f>
        <v>1900</v>
      </c>
      <c r="AJ28" s="357"/>
      <c r="AK28" s="358"/>
      <c r="AL28" s="359" t="str">
        <f>IF(COUNTA(AL24:AL27)=0,"",SUMIF(AL24:AL27,"●",AI24:AI27)+SUM(AL24:AL27))</f>
        <v/>
      </c>
      <c r="AM28" s="357"/>
      <c r="AN28" s="358"/>
      <c r="AO28" s="293">
        <v>412035</v>
      </c>
      <c r="AP28" s="294"/>
      <c r="AQ28" s="295"/>
      <c r="AR28" s="296" t="s">
        <v>2107</v>
      </c>
      <c r="AS28" s="297"/>
      <c r="AT28" s="297"/>
      <c r="AU28" s="297"/>
      <c r="AV28" s="297"/>
      <c r="AW28" s="297"/>
      <c r="AX28" s="297"/>
      <c r="AY28" s="297"/>
      <c r="AZ28" s="297"/>
      <c r="BA28" s="297"/>
      <c r="BB28" s="321"/>
      <c r="BC28" s="298">
        <v>150</v>
      </c>
      <c r="BD28" s="299"/>
      <c r="BE28" s="299"/>
      <c r="BF28" s="300"/>
      <c r="BG28" s="299"/>
      <c r="BH28" s="301"/>
      <c r="BI28" s="293">
        <v>413011</v>
      </c>
      <c r="BJ28" s="294"/>
      <c r="BK28" s="295"/>
      <c r="BL28" s="296" t="s">
        <v>2108</v>
      </c>
      <c r="BM28" s="297"/>
      <c r="BN28" s="297"/>
      <c r="BO28" s="297"/>
      <c r="BP28" s="297"/>
      <c r="BQ28" s="297"/>
      <c r="BR28" s="297"/>
      <c r="BS28" s="297"/>
      <c r="BT28" s="297"/>
      <c r="BU28" s="297"/>
      <c r="BV28" s="321"/>
      <c r="BW28" s="298">
        <v>400</v>
      </c>
      <c r="BX28" s="299"/>
      <c r="BY28" s="299"/>
      <c r="BZ28" s="300"/>
      <c r="CA28" s="299"/>
      <c r="CB28" s="301"/>
      <c r="CC28" s="293">
        <v>413056</v>
      </c>
      <c r="CD28" s="294"/>
      <c r="CE28" s="295"/>
      <c r="CF28" s="296" t="s">
        <v>2119</v>
      </c>
      <c r="CG28" s="297"/>
      <c r="CH28" s="297"/>
      <c r="CI28" s="297"/>
      <c r="CJ28" s="297"/>
      <c r="CK28" s="297"/>
      <c r="CL28" s="297"/>
      <c r="CM28" s="297"/>
      <c r="CN28" s="297"/>
      <c r="CO28" s="297"/>
      <c r="CP28" s="321"/>
      <c r="CQ28" s="298">
        <v>500</v>
      </c>
      <c r="CR28" s="299"/>
      <c r="CS28" s="299"/>
      <c r="CT28" s="300"/>
      <c r="CU28" s="299"/>
      <c r="CV28" s="301"/>
    </row>
    <row r="29" spans="1:100" ht="15.75" customHeight="1" x14ac:dyDescent="0.2">
      <c r="A29" s="293">
        <v>411015</v>
      </c>
      <c r="B29" s="294"/>
      <c r="C29" s="295"/>
      <c r="D29" s="296" t="s">
        <v>2110</v>
      </c>
      <c r="E29" s="297"/>
      <c r="F29" s="297"/>
      <c r="G29" s="297"/>
      <c r="H29" s="297"/>
      <c r="I29" s="297"/>
      <c r="J29" s="297"/>
      <c r="K29" s="297"/>
      <c r="L29" s="297"/>
      <c r="M29" s="297"/>
      <c r="N29" s="321"/>
      <c r="O29" s="298">
        <v>800</v>
      </c>
      <c r="P29" s="299"/>
      <c r="Q29" s="299"/>
      <c r="R29" s="300"/>
      <c r="S29" s="299"/>
      <c r="T29" s="301"/>
      <c r="U29" s="293">
        <v>411063</v>
      </c>
      <c r="V29" s="294"/>
      <c r="W29" s="295"/>
      <c r="X29" s="296" t="s">
        <v>2111</v>
      </c>
      <c r="Y29" s="297"/>
      <c r="Z29" s="297"/>
      <c r="AA29" s="297"/>
      <c r="AB29" s="297"/>
      <c r="AC29" s="297"/>
      <c r="AD29" s="297"/>
      <c r="AE29" s="297"/>
      <c r="AF29" s="297"/>
      <c r="AG29" s="297"/>
      <c r="AH29" s="321"/>
      <c r="AI29" s="298">
        <v>500</v>
      </c>
      <c r="AJ29" s="299"/>
      <c r="AK29" s="299"/>
      <c r="AL29" s="300"/>
      <c r="AM29" s="299"/>
      <c r="AN29" s="301"/>
      <c r="AO29" s="293">
        <v>412036</v>
      </c>
      <c r="AP29" s="294"/>
      <c r="AQ29" s="295"/>
      <c r="AR29" s="296" t="s">
        <v>2112</v>
      </c>
      <c r="AS29" s="297"/>
      <c r="AT29" s="297"/>
      <c r="AU29" s="297"/>
      <c r="AV29" s="297"/>
      <c r="AW29" s="297"/>
      <c r="AX29" s="297"/>
      <c r="AY29" s="297"/>
      <c r="AZ29" s="297"/>
      <c r="BA29" s="297"/>
      <c r="BB29" s="321"/>
      <c r="BC29" s="298">
        <v>500</v>
      </c>
      <c r="BD29" s="299"/>
      <c r="BE29" s="299"/>
      <c r="BF29" s="300"/>
      <c r="BG29" s="299"/>
      <c r="BH29" s="301"/>
      <c r="BI29" s="293">
        <v>413012</v>
      </c>
      <c r="BJ29" s="294"/>
      <c r="BK29" s="295"/>
      <c r="BL29" s="296" t="s">
        <v>2113</v>
      </c>
      <c r="BM29" s="297"/>
      <c r="BN29" s="297"/>
      <c r="BO29" s="297"/>
      <c r="BP29" s="297"/>
      <c r="BQ29" s="297"/>
      <c r="BR29" s="297"/>
      <c r="BS29" s="297"/>
      <c r="BT29" s="297"/>
      <c r="BU29" s="297"/>
      <c r="BV29" s="321"/>
      <c r="BW29" s="298">
        <v>500</v>
      </c>
      <c r="BX29" s="299"/>
      <c r="BY29" s="299"/>
      <c r="BZ29" s="300"/>
      <c r="CA29" s="299"/>
      <c r="CB29" s="301"/>
      <c r="CC29" s="293">
        <v>413057</v>
      </c>
      <c r="CD29" s="294"/>
      <c r="CE29" s="295"/>
      <c r="CF29" s="296" t="s">
        <v>2124</v>
      </c>
      <c r="CG29" s="297"/>
      <c r="CH29" s="297"/>
      <c r="CI29" s="297"/>
      <c r="CJ29" s="297"/>
      <c r="CK29" s="297"/>
      <c r="CL29" s="297"/>
      <c r="CM29" s="297"/>
      <c r="CN29" s="297"/>
      <c r="CO29" s="297"/>
      <c r="CP29" s="321"/>
      <c r="CQ29" s="298">
        <v>500</v>
      </c>
      <c r="CR29" s="299"/>
      <c r="CS29" s="299"/>
      <c r="CT29" s="300"/>
      <c r="CU29" s="299"/>
      <c r="CV29" s="301"/>
    </row>
    <row r="30" spans="1:100" ht="15.75" customHeight="1" x14ac:dyDescent="0.2">
      <c r="A30" s="293">
        <v>411016</v>
      </c>
      <c r="B30" s="294"/>
      <c r="C30" s="295"/>
      <c r="D30" s="296" t="s">
        <v>2115</v>
      </c>
      <c r="E30" s="297"/>
      <c r="F30" s="297"/>
      <c r="G30" s="297"/>
      <c r="H30" s="297"/>
      <c r="I30" s="297"/>
      <c r="J30" s="297"/>
      <c r="K30" s="297"/>
      <c r="L30" s="297"/>
      <c r="M30" s="297"/>
      <c r="N30" s="321"/>
      <c r="O30" s="298">
        <v>650</v>
      </c>
      <c r="P30" s="299"/>
      <c r="Q30" s="299"/>
      <c r="R30" s="300"/>
      <c r="S30" s="299"/>
      <c r="T30" s="301"/>
      <c r="U30" s="293">
        <v>411064</v>
      </c>
      <c r="V30" s="294"/>
      <c r="W30" s="295"/>
      <c r="X30" s="296" t="s">
        <v>2319</v>
      </c>
      <c r="Y30" s="297"/>
      <c r="Z30" s="297"/>
      <c r="AA30" s="297"/>
      <c r="AB30" s="297"/>
      <c r="AC30" s="297"/>
      <c r="AD30" s="297"/>
      <c r="AE30" s="297"/>
      <c r="AF30" s="297"/>
      <c r="AG30" s="297"/>
      <c r="AH30" s="321"/>
      <c r="AI30" s="298">
        <v>410</v>
      </c>
      <c r="AJ30" s="299"/>
      <c r="AK30" s="299"/>
      <c r="AL30" s="300"/>
      <c r="AM30" s="299"/>
      <c r="AN30" s="301"/>
      <c r="AO30" s="376" t="s">
        <v>2117</v>
      </c>
      <c r="AP30" s="377"/>
      <c r="AQ30" s="377"/>
      <c r="AR30" s="377"/>
      <c r="AS30" s="377"/>
      <c r="AT30" s="377"/>
      <c r="AU30" s="377"/>
      <c r="AV30" s="377"/>
      <c r="AW30" s="377"/>
      <c r="AX30" s="377"/>
      <c r="AY30" s="377"/>
      <c r="AZ30" s="377"/>
      <c r="BA30" s="377"/>
      <c r="BB30" s="378"/>
      <c r="BC30" s="356">
        <f>SUM(BC21:BC29)</f>
        <v>4420</v>
      </c>
      <c r="BD30" s="357"/>
      <c r="BE30" s="358"/>
      <c r="BF30" s="359" t="str">
        <f>IF(COUNTA(BF21:BF29)=0,"",SUMIF(BF21:BF29,"●",BC21:BC29)+SUM(BF21:BF29))</f>
        <v/>
      </c>
      <c r="BG30" s="357"/>
      <c r="BH30" s="358"/>
      <c r="BI30" s="293">
        <v>413013</v>
      </c>
      <c r="BJ30" s="294"/>
      <c r="BK30" s="295"/>
      <c r="BL30" s="296" t="s">
        <v>2118</v>
      </c>
      <c r="BM30" s="297"/>
      <c r="BN30" s="297"/>
      <c r="BO30" s="297"/>
      <c r="BP30" s="297"/>
      <c r="BQ30" s="297"/>
      <c r="BR30" s="297"/>
      <c r="BS30" s="297"/>
      <c r="BT30" s="297"/>
      <c r="BU30" s="297"/>
      <c r="BV30" s="321"/>
      <c r="BW30" s="298">
        <v>500</v>
      </c>
      <c r="BX30" s="299"/>
      <c r="BY30" s="299"/>
      <c r="BZ30" s="300"/>
      <c r="CA30" s="299"/>
      <c r="CB30" s="301"/>
      <c r="CC30" s="293">
        <v>413058</v>
      </c>
      <c r="CD30" s="294"/>
      <c r="CE30" s="295"/>
      <c r="CF30" s="296" t="s">
        <v>2116</v>
      </c>
      <c r="CG30" s="297"/>
      <c r="CH30" s="297"/>
      <c r="CI30" s="297"/>
      <c r="CJ30" s="297"/>
      <c r="CK30" s="297"/>
      <c r="CL30" s="297"/>
      <c r="CM30" s="297"/>
      <c r="CN30" s="297"/>
      <c r="CO30" s="297"/>
      <c r="CP30" s="321"/>
      <c r="CQ30" s="298">
        <v>800</v>
      </c>
      <c r="CR30" s="299"/>
      <c r="CS30" s="299"/>
      <c r="CT30" s="300"/>
      <c r="CU30" s="299"/>
      <c r="CV30" s="301"/>
    </row>
    <row r="31" spans="1:100" ht="15.75" customHeight="1" x14ac:dyDescent="0.2">
      <c r="A31" s="293">
        <v>411017</v>
      </c>
      <c r="B31" s="294"/>
      <c r="C31" s="295"/>
      <c r="D31" s="296" t="s">
        <v>2120</v>
      </c>
      <c r="E31" s="297"/>
      <c r="F31" s="297"/>
      <c r="G31" s="297"/>
      <c r="H31" s="297"/>
      <c r="I31" s="297"/>
      <c r="J31" s="297"/>
      <c r="K31" s="297"/>
      <c r="L31" s="297"/>
      <c r="M31" s="297"/>
      <c r="N31" s="321"/>
      <c r="O31" s="298">
        <v>500</v>
      </c>
      <c r="P31" s="299"/>
      <c r="Q31" s="299"/>
      <c r="R31" s="300"/>
      <c r="S31" s="299"/>
      <c r="T31" s="301"/>
      <c r="U31" s="293">
        <v>411065</v>
      </c>
      <c r="V31" s="294"/>
      <c r="W31" s="295"/>
      <c r="X31" s="296" t="s">
        <v>2121</v>
      </c>
      <c r="Y31" s="297"/>
      <c r="Z31" s="297"/>
      <c r="AA31" s="297"/>
      <c r="AB31" s="297"/>
      <c r="AC31" s="297"/>
      <c r="AD31" s="297"/>
      <c r="AE31" s="297"/>
      <c r="AF31" s="297"/>
      <c r="AG31" s="297"/>
      <c r="AH31" s="321"/>
      <c r="AI31" s="298">
        <v>330</v>
      </c>
      <c r="AJ31" s="299"/>
      <c r="AK31" s="299"/>
      <c r="AL31" s="300"/>
      <c r="AM31" s="299"/>
      <c r="AN31" s="301"/>
      <c r="AO31" s="293">
        <v>412012</v>
      </c>
      <c r="AP31" s="294"/>
      <c r="AQ31" s="295"/>
      <c r="AR31" s="296" t="s">
        <v>2122</v>
      </c>
      <c r="AS31" s="297"/>
      <c r="AT31" s="297"/>
      <c r="AU31" s="297"/>
      <c r="AV31" s="297"/>
      <c r="AW31" s="297"/>
      <c r="AX31" s="297"/>
      <c r="AY31" s="297"/>
      <c r="AZ31" s="297"/>
      <c r="BA31" s="297"/>
      <c r="BB31" s="321"/>
      <c r="BC31" s="298">
        <v>400</v>
      </c>
      <c r="BD31" s="299"/>
      <c r="BE31" s="299"/>
      <c r="BF31" s="300"/>
      <c r="BG31" s="299"/>
      <c r="BH31" s="301"/>
      <c r="BI31" s="293">
        <v>413014</v>
      </c>
      <c r="BJ31" s="294"/>
      <c r="BK31" s="295"/>
      <c r="BL31" s="296" t="s">
        <v>2123</v>
      </c>
      <c r="BM31" s="297"/>
      <c r="BN31" s="297"/>
      <c r="BO31" s="297"/>
      <c r="BP31" s="297"/>
      <c r="BQ31" s="297"/>
      <c r="BR31" s="297"/>
      <c r="BS31" s="297"/>
      <c r="BT31" s="297"/>
      <c r="BU31" s="297"/>
      <c r="BV31" s="321"/>
      <c r="BW31" s="298">
        <v>600</v>
      </c>
      <c r="BX31" s="299"/>
      <c r="BY31" s="299"/>
      <c r="BZ31" s="300"/>
      <c r="CA31" s="299"/>
      <c r="CB31" s="301"/>
      <c r="CC31" s="293">
        <v>413059</v>
      </c>
      <c r="CD31" s="294"/>
      <c r="CE31" s="295"/>
      <c r="CF31" s="296" t="s">
        <v>2132</v>
      </c>
      <c r="CG31" s="297"/>
      <c r="CH31" s="297"/>
      <c r="CI31" s="297"/>
      <c r="CJ31" s="297"/>
      <c r="CK31" s="297"/>
      <c r="CL31" s="297"/>
      <c r="CM31" s="297"/>
      <c r="CN31" s="297"/>
      <c r="CO31" s="297"/>
      <c r="CP31" s="321"/>
      <c r="CQ31" s="298">
        <v>750</v>
      </c>
      <c r="CR31" s="299"/>
      <c r="CS31" s="299"/>
      <c r="CT31" s="300"/>
      <c r="CU31" s="299"/>
      <c r="CV31" s="301"/>
    </row>
    <row r="32" spans="1:100" ht="15.75" customHeight="1" x14ac:dyDescent="0.2">
      <c r="A32" s="293">
        <v>411018</v>
      </c>
      <c r="B32" s="294"/>
      <c r="C32" s="295"/>
      <c r="D32" s="296" t="s">
        <v>2125</v>
      </c>
      <c r="E32" s="297"/>
      <c r="F32" s="297"/>
      <c r="G32" s="297"/>
      <c r="H32" s="297"/>
      <c r="I32" s="297"/>
      <c r="J32" s="297"/>
      <c r="K32" s="297"/>
      <c r="L32" s="297"/>
      <c r="M32" s="297"/>
      <c r="N32" s="321"/>
      <c r="O32" s="298">
        <v>400</v>
      </c>
      <c r="P32" s="299"/>
      <c r="Q32" s="299"/>
      <c r="R32" s="300"/>
      <c r="S32" s="299"/>
      <c r="T32" s="301"/>
      <c r="U32" s="293">
        <v>411093</v>
      </c>
      <c r="V32" s="294"/>
      <c r="W32" s="295"/>
      <c r="X32" s="296" t="s">
        <v>2126</v>
      </c>
      <c r="Y32" s="297"/>
      <c r="Z32" s="297"/>
      <c r="AA32" s="297"/>
      <c r="AB32" s="297"/>
      <c r="AC32" s="297"/>
      <c r="AD32" s="297"/>
      <c r="AE32" s="297"/>
      <c r="AF32" s="297"/>
      <c r="AG32" s="297"/>
      <c r="AH32" s="321"/>
      <c r="AI32" s="298">
        <v>445</v>
      </c>
      <c r="AJ32" s="299"/>
      <c r="AK32" s="299"/>
      <c r="AL32" s="300"/>
      <c r="AM32" s="299"/>
      <c r="AN32" s="301"/>
      <c r="AO32" s="293">
        <v>412013</v>
      </c>
      <c r="AP32" s="294"/>
      <c r="AQ32" s="295"/>
      <c r="AR32" s="296" t="s">
        <v>2127</v>
      </c>
      <c r="AS32" s="297"/>
      <c r="AT32" s="297"/>
      <c r="AU32" s="297"/>
      <c r="AV32" s="297"/>
      <c r="AW32" s="297"/>
      <c r="AX32" s="297"/>
      <c r="AY32" s="297"/>
      <c r="AZ32" s="297"/>
      <c r="BA32" s="297"/>
      <c r="BB32" s="321"/>
      <c r="BC32" s="298">
        <v>500</v>
      </c>
      <c r="BD32" s="299"/>
      <c r="BE32" s="299"/>
      <c r="BF32" s="300"/>
      <c r="BG32" s="299"/>
      <c r="BH32" s="301"/>
      <c r="BI32" s="293">
        <v>413081</v>
      </c>
      <c r="BJ32" s="294"/>
      <c r="BK32" s="295"/>
      <c r="BL32" s="296" t="s">
        <v>2128</v>
      </c>
      <c r="BM32" s="297"/>
      <c r="BN32" s="297"/>
      <c r="BO32" s="297"/>
      <c r="BP32" s="297"/>
      <c r="BQ32" s="297"/>
      <c r="BR32" s="297"/>
      <c r="BS32" s="297"/>
      <c r="BT32" s="297"/>
      <c r="BU32" s="297"/>
      <c r="BV32" s="321"/>
      <c r="BW32" s="298">
        <v>600</v>
      </c>
      <c r="BX32" s="299"/>
      <c r="BY32" s="299"/>
      <c r="BZ32" s="300"/>
      <c r="CA32" s="299"/>
      <c r="CB32" s="301"/>
      <c r="CC32" s="376" t="s">
        <v>2137</v>
      </c>
      <c r="CD32" s="377"/>
      <c r="CE32" s="377"/>
      <c r="CF32" s="377"/>
      <c r="CG32" s="377"/>
      <c r="CH32" s="377"/>
      <c r="CI32" s="377"/>
      <c r="CJ32" s="377"/>
      <c r="CK32" s="377"/>
      <c r="CL32" s="377"/>
      <c r="CM32" s="377"/>
      <c r="CN32" s="377"/>
      <c r="CO32" s="377"/>
      <c r="CP32" s="378"/>
      <c r="CQ32" s="356">
        <f>SUM(CQ28:CQ31)</f>
        <v>2550</v>
      </c>
      <c r="CR32" s="357"/>
      <c r="CS32" s="358"/>
      <c r="CT32" s="359" t="str">
        <f>IF(COUNTA(CT28:CT31)=0,"",SUMIF(CT28:CT31,"●",CQ28:CQ31)+SUM(CT28:CT31))</f>
        <v/>
      </c>
      <c r="CU32" s="357"/>
      <c r="CV32" s="358"/>
    </row>
    <row r="33" spans="1:105" ht="15.75" customHeight="1" x14ac:dyDescent="0.2">
      <c r="A33" s="293">
        <v>411019</v>
      </c>
      <c r="B33" s="294"/>
      <c r="C33" s="295"/>
      <c r="D33" s="296" t="s">
        <v>2129</v>
      </c>
      <c r="E33" s="297"/>
      <c r="F33" s="297"/>
      <c r="G33" s="297"/>
      <c r="H33" s="297"/>
      <c r="I33" s="297"/>
      <c r="J33" s="297"/>
      <c r="K33" s="297"/>
      <c r="L33" s="297"/>
      <c r="M33" s="297"/>
      <c r="N33" s="321"/>
      <c r="O33" s="298">
        <v>600</v>
      </c>
      <c r="P33" s="299"/>
      <c r="Q33" s="299"/>
      <c r="R33" s="300"/>
      <c r="S33" s="299"/>
      <c r="T33" s="301"/>
      <c r="U33" s="293">
        <v>411066</v>
      </c>
      <c r="V33" s="294"/>
      <c r="W33" s="295"/>
      <c r="X33" s="296" t="s">
        <v>2320</v>
      </c>
      <c r="Y33" s="297"/>
      <c r="Z33" s="297"/>
      <c r="AA33" s="297"/>
      <c r="AB33" s="297"/>
      <c r="AC33" s="297"/>
      <c r="AD33" s="297"/>
      <c r="AE33" s="297"/>
      <c r="AF33" s="297"/>
      <c r="AG33" s="297"/>
      <c r="AH33" s="321"/>
      <c r="AI33" s="298">
        <v>120</v>
      </c>
      <c r="AJ33" s="299"/>
      <c r="AK33" s="299"/>
      <c r="AL33" s="300"/>
      <c r="AM33" s="299"/>
      <c r="AN33" s="301"/>
      <c r="AO33" s="376" t="s">
        <v>2130</v>
      </c>
      <c r="AP33" s="377"/>
      <c r="AQ33" s="377"/>
      <c r="AR33" s="377"/>
      <c r="AS33" s="377"/>
      <c r="AT33" s="377"/>
      <c r="AU33" s="377"/>
      <c r="AV33" s="377"/>
      <c r="AW33" s="377"/>
      <c r="AX33" s="377"/>
      <c r="AY33" s="377"/>
      <c r="AZ33" s="377"/>
      <c r="BA33" s="377"/>
      <c r="BB33" s="378"/>
      <c r="BC33" s="356">
        <f>SUM(BC31:BC32)</f>
        <v>900</v>
      </c>
      <c r="BD33" s="357"/>
      <c r="BE33" s="358"/>
      <c r="BF33" s="359" t="str">
        <f>IF(COUNTA(BF31:BF32)=0,"",SUMIF(BF31:BF32,"●",BC31:BC32)+SUM(BF31:BF32))</f>
        <v/>
      </c>
      <c r="BG33" s="357"/>
      <c r="BH33" s="358"/>
      <c r="BI33" s="293">
        <v>413083</v>
      </c>
      <c r="BJ33" s="294"/>
      <c r="BK33" s="295"/>
      <c r="BL33" s="296" t="s">
        <v>2131</v>
      </c>
      <c r="BM33" s="297"/>
      <c r="BN33" s="297"/>
      <c r="BO33" s="297"/>
      <c r="BP33" s="297"/>
      <c r="BQ33" s="297"/>
      <c r="BR33" s="297"/>
      <c r="BS33" s="297"/>
      <c r="BT33" s="297"/>
      <c r="BU33" s="297"/>
      <c r="BV33" s="321"/>
      <c r="BW33" s="298">
        <v>480</v>
      </c>
      <c r="BX33" s="299"/>
      <c r="BY33" s="299"/>
      <c r="BZ33" s="300"/>
      <c r="CA33" s="299"/>
      <c r="CB33" s="301"/>
      <c r="CC33" s="293">
        <v>413060</v>
      </c>
      <c r="CD33" s="294"/>
      <c r="CE33" s="295"/>
      <c r="CF33" s="296" t="s">
        <v>2141</v>
      </c>
      <c r="CG33" s="297"/>
      <c r="CH33" s="297"/>
      <c r="CI33" s="297"/>
      <c r="CJ33" s="297"/>
      <c r="CK33" s="297"/>
      <c r="CL33" s="297"/>
      <c r="CM33" s="297"/>
      <c r="CN33" s="297"/>
      <c r="CO33" s="297"/>
      <c r="CP33" s="321"/>
      <c r="CQ33" s="298">
        <v>220</v>
      </c>
      <c r="CR33" s="299"/>
      <c r="CS33" s="299"/>
      <c r="CT33" s="300"/>
      <c r="CU33" s="299"/>
      <c r="CV33" s="301"/>
    </row>
    <row r="34" spans="1:105" ht="15.75" customHeight="1" x14ac:dyDescent="0.2">
      <c r="A34" s="376" t="s">
        <v>2133</v>
      </c>
      <c r="B34" s="377"/>
      <c r="C34" s="377"/>
      <c r="D34" s="377"/>
      <c r="E34" s="377"/>
      <c r="F34" s="377"/>
      <c r="G34" s="377"/>
      <c r="H34" s="377"/>
      <c r="I34" s="377"/>
      <c r="J34" s="377"/>
      <c r="K34" s="377"/>
      <c r="L34" s="377"/>
      <c r="M34" s="377"/>
      <c r="N34" s="378"/>
      <c r="O34" s="356">
        <f>SUM(O25:O33)</f>
        <v>5210</v>
      </c>
      <c r="P34" s="357"/>
      <c r="Q34" s="358"/>
      <c r="R34" s="359" t="str">
        <f>IF(COUNTA(R25:R33)=0,"",SUMIF(R25:R33,"●",O25:O33)+SUM(R25:R33))</f>
        <v/>
      </c>
      <c r="S34" s="357"/>
      <c r="T34" s="358"/>
      <c r="U34" s="376" t="s">
        <v>2134</v>
      </c>
      <c r="V34" s="377"/>
      <c r="W34" s="377"/>
      <c r="X34" s="377"/>
      <c r="Y34" s="377"/>
      <c r="Z34" s="377"/>
      <c r="AA34" s="377"/>
      <c r="AB34" s="377"/>
      <c r="AC34" s="377"/>
      <c r="AD34" s="377"/>
      <c r="AE34" s="377"/>
      <c r="AF34" s="377"/>
      <c r="AG34" s="377"/>
      <c r="AH34" s="378"/>
      <c r="AI34" s="356">
        <f>SUM(AI29:AI33)</f>
        <v>1805</v>
      </c>
      <c r="AJ34" s="357"/>
      <c r="AK34" s="358"/>
      <c r="AL34" s="359" t="str">
        <f>IF(COUNTA(AL29:AL33)=0,"",SUMIF(AL29:AL33,"●",AI29:AI33)+SUM(AL29:AL33))</f>
        <v/>
      </c>
      <c r="AM34" s="357"/>
      <c r="AN34" s="358"/>
      <c r="AO34" s="293">
        <v>412014</v>
      </c>
      <c r="AP34" s="294"/>
      <c r="AQ34" s="295"/>
      <c r="AR34" s="296" t="s">
        <v>2135</v>
      </c>
      <c r="AS34" s="297"/>
      <c r="AT34" s="297"/>
      <c r="AU34" s="297"/>
      <c r="AV34" s="297"/>
      <c r="AW34" s="297"/>
      <c r="AX34" s="297"/>
      <c r="AY34" s="297"/>
      <c r="AZ34" s="297"/>
      <c r="BA34" s="297"/>
      <c r="BB34" s="321"/>
      <c r="BC34" s="298">
        <v>600</v>
      </c>
      <c r="BD34" s="299"/>
      <c r="BE34" s="299"/>
      <c r="BF34" s="300"/>
      <c r="BG34" s="299"/>
      <c r="BH34" s="301"/>
      <c r="BI34" s="293">
        <v>413015</v>
      </c>
      <c r="BJ34" s="294"/>
      <c r="BK34" s="295"/>
      <c r="BL34" s="296" t="s">
        <v>2136</v>
      </c>
      <c r="BM34" s="297"/>
      <c r="BN34" s="297"/>
      <c r="BO34" s="297"/>
      <c r="BP34" s="297"/>
      <c r="BQ34" s="297"/>
      <c r="BR34" s="297"/>
      <c r="BS34" s="297"/>
      <c r="BT34" s="297"/>
      <c r="BU34" s="297"/>
      <c r="BV34" s="321"/>
      <c r="BW34" s="298">
        <v>850</v>
      </c>
      <c r="BX34" s="299"/>
      <c r="BY34" s="299"/>
      <c r="BZ34" s="300"/>
      <c r="CA34" s="299"/>
      <c r="CB34" s="301"/>
      <c r="CC34" s="293">
        <v>413061</v>
      </c>
      <c r="CD34" s="294"/>
      <c r="CE34" s="295"/>
      <c r="CF34" s="296" t="s">
        <v>2146</v>
      </c>
      <c r="CG34" s="297"/>
      <c r="CH34" s="297"/>
      <c r="CI34" s="297"/>
      <c r="CJ34" s="297"/>
      <c r="CK34" s="297"/>
      <c r="CL34" s="297"/>
      <c r="CM34" s="297"/>
      <c r="CN34" s="297"/>
      <c r="CO34" s="297"/>
      <c r="CP34" s="321"/>
      <c r="CQ34" s="298">
        <v>800</v>
      </c>
      <c r="CR34" s="299"/>
      <c r="CS34" s="299"/>
      <c r="CT34" s="300"/>
      <c r="CU34" s="299"/>
      <c r="CV34" s="301"/>
    </row>
    <row r="35" spans="1:105" ht="15.75" customHeight="1" x14ac:dyDescent="0.2">
      <c r="A35" s="293">
        <v>411020</v>
      </c>
      <c r="B35" s="294"/>
      <c r="C35" s="295"/>
      <c r="D35" s="296" t="s">
        <v>2138</v>
      </c>
      <c r="E35" s="297"/>
      <c r="F35" s="297"/>
      <c r="G35" s="297"/>
      <c r="H35" s="297"/>
      <c r="I35" s="297"/>
      <c r="J35" s="297"/>
      <c r="K35" s="297"/>
      <c r="L35" s="297"/>
      <c r="M35" s="297"/>
      <c r="N35" s="321"/>
      <c r="O35" s="580">
        <v>480</v>
      </c>
      <c r="P35" s="581"/>
      <c r="Q35" s="581"/>
      <c r="R35" s="300"/>
      <c r="S35" s="299"/>
      <c r="T35" s="301"/>
      <c r="U35" s="293">
        <v>411067</v>
      </c>
      <c r="V35" s="294"/>
      <c r="W35" s="295"/>
      <c r="X35" s="296" t="s">
        <v>2321</v>
      </c>
      <c r="Y35" s="297"/>
      <c r="Z35" s="297"/>
      <c r="AA35" s="297"/>
      <c r="AB35" s="297"/>
      <c r="AC35" s="297"/>
      <c r="AD35" s="297"/>
      <c r="AE35" s="297"/>
      <c r="AF35" s="297"/>
      <c r="AG35" s="297"/>
      <c r="AH35" s="321"/>
      <c r="AI35" s="298">
        <v>340</v>
      </c>
      <c r="AJ35" s="299"/>
      <c r="AK35" s="299"/>
      <c r="AL35" s="300"/>
      <c r="AM35" s="299"/>
      <c r="AN35" s="301"/>
      <c r="AO35" s="293">
        <v>412015</v>
      </c>
      <c r="AP35" s="294"/>
      <c r="AQ35" s="295"/>
      <c r="AR35" s="296" t="s">
        <v>2139</v>
      </c>
      <c r="AS35" s="297"/>
      <c r="AT35" s="297"/>
      <c r="AU35" s="297"/>
      <c r="AV35" s="297"/>
      <c r="AW35" s="297"/>
      <c r="AX35" s="297"/>
      <c r="AY35" s="297"/>
      <c r="AZ35" s="297"/>
      <c r="BA35" s="297"/>
      <c r="BB35" s="321"/>
      <c r="BC35" s="298">
        <v>900</v>
      </c>
      <c r="BD35" s="299"/>
      <c r="BE35" s="299"/>
      <c r="BF35" s="300"/>
      <c r="BG35" s="299"/>
      <c r="BH35" s="301"/>
      <c r="BI35" s="293">
        <v>413016</v>
      </c>
      <c r="BJ35" s="294"/>
      <c r="BK35" s="295"/>
      <c r="BL35" s="296" t="s">
        <v>2140</v>
      </c>
      <c r="BM35" s="297"/>
      <c r="BN35" s="297"/>
      <c r="BO35" s="297"/>
      <c r="BP35" s="297"/>
      <c r="BQ35" s="297"/>
      <c r="BR35" s="297"/>
      <c r="BS35" s="297"/>
      <c r="BT35" s="297"/>
      <c r="BU35" s="297"/>
      <c r="BV35" s="321"/>
      <c r="BW35" s="298">
        <v>300</v>
      </c>
      <c r="BX35" s="299"/>
      <c r="BY35" s="299"/>
      <c r="BZ35" s="300"/>
      <c r="CA35" s="299"/>
      <c r="CB35" s="301"/>
      <c r="CC35" s="293">
        <v>413062</v>
      </c>
      <c r="CD35" s="294"/>
      <c r="CE35" s="295"/>
      <c r="CF35" s="296" t="s">
        <v>2285</v>
      </c>
      <c r="CG35" s="297"/>
      <c r="CH35" s="297"/>
      <c r="CI35" s="297"/>
      <c r="CJ35" s="297"/>
      <c r="CK35" s="297"/>
      <c r="CL35" s="297"/>
      <c r="CM35" s="297"/>
      <c r="CN35" s="297"/>
      <c r="CO35" s="297"/>
      <c r="CP35" s="321"/>
      <c r="CQ35" s="298">
        <v>580</v>
      </c>
      <c r="CR35" s="299"/>
      <c r="CS35" s="299"/>
      <c r="CT35" s="300"/>
      <c r="CU35" s="299"/>
      <c r="CV35" s="301"/>
    </row>
    <row r="36" spans="1:105" ht="15.75" customHeight="1" x14ac:dyDescent="0.2">
      <c r="A36" s="293">
        <v>411021</v>
      </c>
      <c r="B36" s="294"/>
      <c r="C36" s="295"/>
      <c r="D36" s="296" t="s">
        <v>2142</v>
      </c>
      <c r="E36" s="297"/>
      <c r="F36" s="297"/>
      <c r="G36" s="297"/>
      <c r="H36" s="297"/>
      <c r="I36" s="297"/>
      <c r="J36" s="297"/>
      <c r="K36" s="297"/>
      <c r="L36" s="297"/>
      <c r="M36" s="297"/>
      <c r="N36" s="321"/>
      <c r="O36" s="580">
        <v>600</v>
      </c>
      <c r="P36" s="581"/>
      <c r="Q36" s="581"/>
      <c r="R36" s="300"/>
      <c r="S36" s="299"/>
      <c r="T36" s="301"/>
      <c r="U36" s="293">
        <v>411068</v>
      </c>
      <c r="V36" s="294"/>
      <c r="W36" s="295"/>
      <c r="X36" s="296" t="s">
        <v>2143</v>
      </c>
      <c r="Y36" s="297"/>
      <c r="Z36" s="297"/>
      <c r="AA36" s="297"/>
      <c r="AB36" s="297"/>
      <c r="AC36" s="297"/>
      <c r="AD36" s="297"/>
      <c r="AE36" s="297"/>
      <c r="AF36" s="297"/>
      <c r="AG36" s="297"/>
      <c r="AH36" s="321"/>
      <c r="AI36" s="298">
        <v>800</v>
      </c>
      <c r="AJ36" s="299"/>
      <c r="AK36" s="299"/>
      <c r="AL36" s="300"/>
      <c r="AM36" s="299"/>
      <c r="AN36" s="301"/>
      <c r="AO36" s="376" t="s">
        <v>2144</v>
      </c>
      <c r="AP36" s="377"/>
      <c r="AQ36" s="377"/>
      <c r="AR36" s="377"/>
      <c r="AS36" s="377"/>
      <c r="AT36" s="377"/>
      <c r="AU36" s="377"/>
      <c r="AV36" s="377"/>
      <c r="AW36" s="377"/>
      <c r="AX36" s="377"/>
      <c r="AY36" s="377"/>
      <c r="AZ36" s="377"/>
      <c r="BA36" s="377"/>
      <c r="BB36" s="378"/>
      <c r="BC36" s="356">
        <f>SUM(BC34:BC35)</f>
        <v>1500</v>
      </c>
      <c r="BD36" s="357"/>
      <c r="BE36" s="358"/>
      <c r="BF36" s="359" t="str">
        <f>IF(COUNTA(BF34:BF35)=0,"",SUMIF(BF34:BF35,"●",BC34:BC35)+SUM(BF34:BF35))</f>
        <v/>
      </c>
      <c r="BG36" s="357"/>
      <c r="BH36" s="358"/>
      <c r="BI36" s="293">
        <v>413017</v>
      </c>
      <c r="BJ36" s="294"/>
      <c r="BK36" s="295"/>
      <c r="BL36" s="296" t="s">
        <v>2145</v>
      </c>
      <c r="BM36" s="297"/>
      <c r="BN36" s="297"/>
      <c r="BO36" s="297"/>
      <c r="BP36" s="297"/>
      <c r="BQ36" s="297"/>
      <c r="BR36" s="297"/>
      <c r="BS36" s="297"/>
      <c r="BT36" s="297"/>
      <c r="BU36" s="297"/>
      <c r="BV36" s="321"/>
      <c r="BW36" s="298">
        <v>750</v>
      </c>
      <c r="BX36" s="299"/>
      <c r="BY36" s="299"/>
      <c r="BZ36" s="300"/>
      <c r="CA36" s="299"/>
      <c r="CB36" s="301"/>
      <c r="CC36" s="376" t="s">
        <v>2161</v>
      </c>
      <c r="CD36" s="377"/>
      <c r="CE36" s="377"/>
      <c r="CF36" s="377"/>
      <c r="CG36" s="377"/>
      <c r="CH36" s="377"/>
      <c r="CI36" s="377"/>
      <c r="CJ36" s="377"/>
      <c r="CK36" s="377"/>
      <c r="CL36" s="377"/>
      <c r="CM36" s="377"/>
      <c r="CN36" s="377"/>
      <c r="CO36" s="377"/>
      <c r="CP36" s="378"/>
      <c r="CQ36" s="356">
        <f>SUM(CQ33:CQ35)</f>
        <v>1600</v>
      </c>
      <c r="CR36" s="357"/>
      <c r="CS36" s="358"/>
      <c r="CT36" s="359" t="str">
        <f>IF(COUNTA(CT33:CT35)=0,"",SUMIF(CT33:CT35,"●",CQ33:CQ35)+SUM(CT33:CT35))</f>
        <v/>
      </c>
      <c r="CU36" s="357"/>
      <c r="CV36" s="358"/>
    </row>
    <row r="37" spans="1:105" ht="15.75" customHeight="1" x14ac:dyDescent="0.2">
      <c r="A37" s="293">
        <v>411022</v>
      </c>
      <c r="B37" s="294"/>
      <c r="C37" s="295"/>
      <c r="D37" s="296" t="s">
        <v>2147</v>
      </c>
      <c r="E37" s="297"/>
      <c r="F37" s="297"/>
      <c r="G37" s="297"/>
      <c r="H37" s="297"/>
      <c r="I37" s="297"/>
      <c r="J37" s="297"/>
      <c r="K37" s="297"/>
      <c r="L37" s="297"/>
      <c r="M37" s="297"/>
      <c r="N37" s="321"/>
      <c r="O37" s="580">
        <v>300</v>
      </c>
      <c r="P37" s="581"/>
      <c r="Q37" s="581"/>
      <c r="R37" s="300"/>
      <c r="S37" s="299"/>
      <c r="T37" s="301"/>
      <c r="U37" s="293">
        <v>411069</v>
      </c>
      <c r="V37" s="294"/>
      <c r="W37" s="295"/>
      <c r="X37" s="296" t="s">
        <v>2148</v>
      </c>
      <c r="Y37" s="297"/>
      <c r="Z37" s="297"/>
      <c r="AA37" s="297"/>
      <c r="AB37" s="297"/>
      <c r="AC37" s="297"/>
      <c r="AD37" s="297"/>
      <c r="AE37" s="297"/>
      <c r="AF37" s="297"/>
      <c r="AG37" s="297"/>
      <c r="AH37" s="321"/>
      <c r="AI37" s="298">
        <v>550</v>
      </c>
      <c r="AJ37" s="299"/>
      <c r="AK37" s="299"/>
      <c r="AL37" s="300"/>
      <c r="AM37" s="299"/>
      <c r="AN37" s="301"/>
      <c r="AO37" s="293">
        <v>412016</v>
      </c>
      <c r="AP37" s="294"/>
      <c r="AQ37" s="295"/>
      <c r="AR37" s="296" t="s">
        <v>2149</v>
      </c>
      <c r="AS37" s="297"/>
      <c r="AT37" s="297"/>
      <c r="AU37" s="297"/>
      <c r="AV37" s="297"/>
      <c r="AW37" s="297"/>
      <c r="AX37" s="297"/>
      <c r="AY37" s="297"/>
      <c r="AZ37" s="297"/>
      <c r="BA37" s="297"/>
      <c r="BB37" s="321"/>
      <c r="BC37" s="298">
        <v>450</v>
      </c>
      <c r="BD37" s="299"/>
      <c r="BE37" s="299"/>
      <c r="BF37" s="300"/>
      <c r="BG37" s="299"/>
      <c r="BH37" s="301"/>
      <c r="BI37" s="293">
        <v>413018</v>
      </c>
      <c r="BJ37" s="294"/>
      <c r="BK37" s="295"/>
      <c r="BL37" s="296" t="s">
        <v>2150</v>
      </c>
      <c r="BM37" s="297"/>
      <c r="BN37" s="297"/>
      <c r="BO37" s="297"/>
      <c r="BP37" s="297"/>
      <c r="BQ37" s="297"/>
      <c r="BR37" s="297"/>
      <c r="BS37" s="297"/>
      <c r="BT37" s="297"/>
      <c r="BU37" s="297"/>
      <c r="BV37" s="321"/>
      <c r="BW37" s="298">
        <v>50</v>
      </c>
      <c r="BX37" s="299"/>
      <c r="BY37" s="299"/>
      <c r="BZ37" s="300"/>
      <c r="CA37" s="299"/>
      <c r="CB37" s="301"/>
      <c r="CC37" s="293">
        <v>413065</v>
      </c>
      <c r="CD37" s="294"/>
      <c r="CE37" s="295"/>
      <c r="CF37" s="296" t="s">
        <v>2166</v>
      </c>
      <c r="CG37" s="297"/>
      <c r="CH37" s="297"/>
      <c r="CI37" s="297"/>
      <c r="CJ37" s="297"/>
      <c r="CK37" s="297"/>
      <c r="CL37" s="297"/>
      <c r="CM37" s="297"/>
      <c r="CN37" s="297"/>
      <c r="CO37" s="297"/>
      <c r="CP37" s="321"/>
      <c r="CQ37" s="580">
        <v>580</v>
      </c>
      <c r="CR37" s="581"/>
      <c r="CS37" s="581"/>
      <c r="CT37" s="300"/>
      <c r="CU37" s="299"/>
      <c r="CV37" s="301"/>
    </row>
    <row r="38" spans="1:105" ht="15.75" customHeight="1" x14ac:dyDescent="0.2">
      <c r="A38" s="293">
        <v>411023</v>
      </c>
      <c r="B38" s="294"/>
      <c r="C38" s="295"/>
      <c r="D38" s="296" t="s">
        <v>2151</v>
      </c>
      <c r="E38" s="297"/>
      <c r="F38" s="297"/>
      <c r="G38" s="297"/>
      <c r="H38" s="297"/>
      <c r="I38" s="297"/>
      <c r="J38" s="297"/>
      <c r="K38" s="297"/>
      <c r="L38" s="297"/>
      <c r="M38" s="297"/>
      <c r="N38" s="321"/>
      <c r="O38" s="580">
        <v>500</v>
      </c>
      <c r="P38" s="581"/>
      <c r="Q38" s="581"/>
      <c r="R38" s="300"/>
      <c r="S38" s="299"/>
      <c r="T38" s="301"/>
      <c r="U38" s="293">
        <v>411070</v>
      </c>
      <c r="V38" s="294"/>
      <c r="W38" s="295"/>
      <c r="X38" s="296" t="s">
        <v>2152</v>
      </c>
      <c r="Y38" s="297"/>
      <c r="Z38" s="297"/>
      <c r="AA38" s="297"/>
      <c r="AB38" s="297"/>
      <c r="AC38" s="297"/>
      <c r="AD38" s="297"/>
      <c r="AE38" s="297"/>
      <c r="AF38" s="297"/>
      <c r="AG38" s="297"/>
      <c r="AH38" s="321"/>
      <c r="AI38" s="298">
        <v>300</v>
      </c>
      <c r="AJ38" s="299"/>
      <c r="AK38" s="299"/>
      <c r="AL38" s="300"/>
      <c r="AM38" s="299"/>
      <c r="AN38" s="301"/>
      <c r="AO38" s="293">
        <v>412017</v>
      </c>
      <c r="AP38" s="294"/>
      <c r="AQ38" s="295"/>
      <c r="AR38" s="296" t="s">
        <v>2153</v>
      </c>
      <c r="AS38" s="297"/>
      <c r="AT38" s="297"/>
      <c r="AU38" s="297"/>
      <c r="AV38" s="297"/>
      <c r="AW38" s="297"/>
      <c r="AX38" s="297"/>
      <c r="AY38" s="297"/>
      <c r="AZ38" s="297"/>
      <c r="BA38" s="297"/>
      <c r="BB38" s="321"/>
      <c r="BC38" s="298">
        <v>660</v>
      </c>
      <c r="BD38" s="299"/>
      <c r="BE38" s="299"/>
      <c r="BF38" s="300"/>
      <c r="BG38" s="299"/>
      <c r="BH38" s="301"/>
      <c r="BI38" s="293">
        <v>413019</v>
      </c>
      <c r="BJ38" s="294"/>
      <c r="BK38" s="295"/>
      <c r="BL38" s="296" t="s">
        <v>2154</v>
      </c>
      <c r="BM38" s="297"/>
      <c r="BN38" s="297"/>
      <c r="BO38" s="297"/>
      <c r="BP38" s="297"/>
      <c r="BQ38" s="297"/>
      <c r="BR38" s="297"/>
      <c r="BS38" s="297"/>
      <c r="BT38" s="297"/>
      <c r="BU38" s="297"/>
      <c r="BV38" s="321"/>
      <c r="BW38" s="298">
        <v>250</v>
      </c>
      <c r="BX38" s="299"/>
      <c r="BY38" s="299"/>
      <c r="BZ38" s="300"/>
      <c r="CA38" s="299"/>
      <c r="CB38" s="301"/>
      <c r="CC38" s="293">
        <v>413066</v>
      </c>
      <c r="CD38" s="294"/>
      <c r="CE38" s="295"/>
      <c r="CF38" s="296" t="s">
        <v>2171</v>
      </c>
      <c r="CG38" s="297"/>
      <c r="CH38" s="297"/>
      <c r="CI38" s="297"/>
      <c r="CJ38" s="297"/>
      <c r="CK38" s="297"/>
      <c r="CL38" s="297"/>
      <c r="CM38" s="297"/>
      <c r="CN38" s="297"/>
      <c r="CO38" s="297"/>
      <c r="CP38" s="321"/>
      <c r="CQ38" s="580">
        <v>750</v>
      </c>
      <c r="CR38" s="581"/>
      <c r="CS38" s="581"/>
      <c r="CT38" s="300"/>
      <c r="CU38" s="299"/>
      <c r="CV38" s="301"/>
    </row>
    <row r="39" spans="1:105" ht="15.75" customHeight="1" x14ac:dyDescent="0.2">
      <c r="A39" s="293">
        <v>411024</v>
      </c>
      <c r="B39" s="294"/>
      <c r="C39" s="295"/>
      <c r="D39" s="296" t="s">
        <v>2155</v>
      </c>
      <c r="E39" s="297"/>
      <c r="F39" s="297"/>
      <c r="G39" s="297"/>
      <c r="H39" s="297"/>
      <c r="I39" s="297"/>
      <c r="J39" s="297"/>
      <c r="K39" s="297"/>
      <c r="L39" s="297"/>
      <c r="M39" s="297"/>
      <c r="N39" s="321"/>
      <c r="O39" s="580">
        <v>700</v>
      </c>
      <c r="P39" s="581"/>
      <c r="Q39" s="581"/>
      <c r="R39" s="300"/>
      <c r="S39" s="299"/>
      <c r="T39" s="301"/>
      <c r="U39" s="293">
        <v>411071</v>
      </c>
      <c r="V39" s="294"/>
      <c r="W39" s="295"/>
      <c r="X39" s="296" t="s">
        <v>2279</v>
      </c>
      <c r="Y39" s="297"/>
      <c r="Z39" s="297"/>
      <c r="AA39" s="297"/>
      <c r="AB39" s="297"/>
      <c r="AC39" s="297"/>
      <c r="AD39" s="297"/>
      <c r="AE39" s="297"/>
      <c r="AF39" s="297"/>
      <c r="AG39" s="297"/>
      <c r="AH39" s="321"/>
      <c r="AI39" s="298">
        <v>790</v>
      </c>
      <c r="AJ39" s="299"/>
      <c r="AK39" s="299"/>
      <c r="AL39" s="300"/>
      <c r="AM39" s="299"/>
      <c r="AN39" s="301"/>
      <c r="AO39" s="293">
        <v>412018</v>
      </c>
      <c r="AP39" s="294"/>
      <c r="AQ39" s="295"/>
      <c r="AR39" s="296" t="s">
        <v>2156</v>
      </c>
      <c r="AS39" s="297"/>
      <c r="AT39" s="297"/>
      <c r="AU39" s="297"/>
      <c r="AV39" s="297"/>
      <c r="AW39" s="297"/>
      <c r="AX39" s="297"/>
      <c r="AY39" s="297"/>
      <c r="AZ39" s="297"/>
      <c r="BA39" s="297"/>
      <c r="BB39" s="321"/>
      <c r="BC39" s="298">
        <v>300</v>
      </c>
      <c r="BD39" s="299"/>
      <c r="BE39" s="299"/>
      <c r="BF39" s="300"/>
      <c r="BG39" s="299"/>
      <c r="BH39" s="301"/>
      <c r="BI39" s="293">
        <v>413020</v>
      </c>
      <c r="BJ39" s="294"/>
      <c r="BK39" s="295"/>
      <c r="BL39" s="296" t="s">
        <v>2157</v>
      </c>
      <c r="BM39" s="297"/>
      <c r="BN39" s="297"/>
      <c r="BO39" s="297"/>
      <c r="BP39" s="297"/>
      <c r="BQ39" s="297"/>
      <c r="BR39" s="297"/>
      <c r="BS39" s="297"/>
      <c r="BT39" s="297"/>
      <c r="BU39" s="297"/>
      <c r="BV39" s="321"/>
      <c r="BW39" s="298">
        <v>150</v>
      </c>
      <c r="BX39" s="299"/>
      <c r="BY39" s="299"/>
      <c r="BZ39" s="300"/>
      <c r="CA39" s="299"/>
      <c r="CB39" s="301"/>
      <c r="CC39" s="293">
        <v>413067</v>
      </c>
      <c r="CD39" s="294"/>
      <c r="CE39" s="295"/>
      <c r="CF39" s="296" t="s">
        <v>2175</v>
      </c>
      <c r="CG39" s="297"/>
      <c r="CH39" s="297"/>
      <c r="CI39" s="297"/>
      <c r="CJ39" s="297"/>
      <c r="CK39" s="297"/>
      <c r="CL39" s="297"/>
      <c r="CM39" s="297"/>
      <c r="CN39" s="297"/>
      <c r="CO39" s="297"/>
      <c r="CP39" s="321"/>
      <c r="CQ39" s="580">
        <v>680</v>
      </c>
      <c r="CR39" s="581"/>
      <c r="CS39" s="581"/>
      <c r="CT39" s="300"/>
      <c r="CU39" s="299"/>
      <c r="CV39" s="301"/>
    </row>
    <row r="40" spans="1:105" ht="15.75" customHeight="1" x14ac:dyDescent="0.2">
      <c r="A40" s="293">
        <v>411025</v>
      </c>
      <c r="B40" s="294"/>
      <c r="C40" s="295"/>
      <c r="D40" s="296" t="s">
        <v>2158</v>
      </c>
      <c r="E40" s="297"/>
      <c r="F40" s="297"/>
      <c r="G40" s="297"/>
      <c r="H40" s="297"/>
      <c r="I40" s="297"/>
      <c r="J40" s="297"/>
      <c r="K40" s="297"/>
      <c r="L40" s="297"/>
      <c r="M40" s="297"/>
      <c r="N40" s="321"/>
      <c r="O40" s="580">
        <v>150</v>
      </c>
      <c r="P40" s="581"/>
      <c r="Q40" s="581"/>
      <c r="R40" s="300"/>
      <c r="S40" s="299"/>
      <c r="T40" s="301"/>
      <c r="U40" s="376" t="s">
        <v>2163</v>
      </c>
      <c r="V40" s="377"/>
      <c r="W40" s="377"/>
      <c r="X40" s="377"/>
      <c r="Y40" s="377"/>
      <c r="Z40" s="377"/>
      <c r="AA40" s="377"/>
      <c r="AB40" s="377"/>
      <c r="AC40" s="377"/>
      <c r="AD40" s="377"/>
      <c r="AE40" s="377"/>
      <c r="AF40" s="377"/>
      <c r="AG40" s="377"/>
      <c r="AH40" s="378"/>
      <c r="AI40" s="356">
        <f>SUM(AI35:AI39)</f>
        <v>2780</v>
      </c>
      <c r="AJ40" s="357"/>
      <c r="AK40" s="358"/>
      <c r="AL40" s="359" t="str">
        <f>IF(COUNTA(AL35:AL39)=0,"",SUMIF(AL35:AL39,"●",AI35:AI39)+SUM(AL35:AL39))</f>
        <v/>
      </c>
      <c r="AM40" s="357"/>
      <c r="AN40" s="358"/>
      <c r="AO40" s="293">
        <v>412019</v>
      </c>
      <c r="AP40" s="294"/>
      <c r="AQ40" s="295"/>
      <c r="AR40" s="296" t="s">
        <v>2159</v>
      </c>
      <c r="AS40" s="297"/>
      <c r="AT40" s="297"/>
      <c r="AU40" s="297"/>
      <c r="AV40" s="297"/>
      <c r="AW40" s="297"/>
      <c r="AX40" s="297"/>
      <c r="AY40" s="297"/>
      <c r="AZ40" s="297"/>
      <c r="BA40" s="297"/>
      <c r="BB40" s="321"/>
      <c r="BC40" s="298">
        <v>210</v>
      </c>
      <c r="BD40" s="299"/>
      <c r="BE40" s="299"/>
      <c r="BF40" s="300"/>
      <c r="BG40" s="299"/>
      <c r="BH40" s="301"/>
      <c r="BI40" s="293">
        <v>413021</v>
      </c>
      <c r="BJ40" s="294"/>
      <c r="BK40" s="295"/>
      <c r="BL40" s="296" t="s">
        <v>2160</v>
      </c>
      <c r="BM40" s="297"/>
      <c r="BN40" s="297"/>
      <c r="BO40" s="297"/>
      <c r="BP40" s="297"/>
      <c r="BQ40" s="297"/>
      <c r="BR40" s="297"/>
      <c r="BS40" s="297"/>
      <c r="BT40" s="297"/>
      <c r="BU40" s="297"/>
      <c r="BV40" s="321"/>
      <c r="BW40" s="298">
        <v>1570</v>
      </c>
      <c r="BX40" s="299"/>
      <c r="BY40" s="299"/>
      <c r="BZ40" s="300"/>
      <c r="CA40" s="299"/>
      <c r="CB40" s="301"/>
      <c r="CC40" s="293">
        <v>413068</v>
      </c>
      <c r="CD40" s="294"/>
      <c r="CE40" s="295"/>
      <c r="CF40" s="296" t="s">
        <v>2180</v>
      </c>
      <c r="CG40" s="297"/>
      <c r="CH40" s="297"/>
      <c r="CI40" s="297"/>
      <c r="CJ40" s="297"/>
      <c r="CK40" s="297"/>
      <c r="CL40" s="297"/>
      <c r="CM40" s="297"/>
      <c r="CN40" s="297"/>
      <c r="CO40" s="297"/>
      <c r="CP40" s="321"/>
      <c r="CQ40" s="580">
        <v>290</v>
      </c>
      <c r="CR40" s="581"/>
      <c r="CS40" s="581"/>
      <c r="CT40" s="300"/>
      <c r="CU40" s="299"/>
      <c r="CV40" s="301"/>
    </row>
    <row r="41" spans="1:105" ht="15.75" customHeight="1" x14ac:dyDescent="0.2">
      <c r="A41" s="293">
        <v>411026</v>
      </c>
      <c r="B41" s="294"/>
      <c r="C41" s="295"/>
      <c r="D41" s="296" t="s">
        <v>2162</v>
      </c>
      <c r="E41" s="297"/>
      <c r="F41" s="297"/>
      <c r="G41" s="297"/>
      <c r="H41" s="297"/>
      <c r="I41" s="297"/>
      <c r="J41" s="297"/>
      <c r="K41" s="297"/>
      <c r="L41" s="297"/>
      <c r="M41" s="297"/>
      <c r="N41" s="321"/>
      <c r="O41" s="580">
        <v>650</v>
      </c>
      <c r="P41" s="581"/>
      <c r="Q41" s="581"/>
      <c r="R41" s="300"/>
      <c r="S41" s="299"/>
      <c r="T41" s="301"/>
      <c r="U41" s="293">
        <v>411073</v>
      </c>
      <c r="V41" s="294"/>
      <c r="W41" s="295"/>
      <c r="X41" s="296" t="s">
        <v>2168</v>
      </c>
      <c r="Y41" s="297"/>
      <c r="Z41" s="297"/>
      <c r="AA41" s="297"/>
      <c r="AB41" s="297"/>
      <c r="AC41" s="297"/>
      <c r="AD41" s="297"/>
      <c r="AE41" s="297"/>
      <c r="AF41" s="297"/>
      <c r="AG41" s="297"/>
      <c r="AH41" s="321"/>
      <c r="AI41" s="298">
        <v>350</v>
      </c>
      <c r="AJ41" s="299"/>
      <c r="AK41" s="299"/>
      <c r="AL41" s="300"/>
      <c r="AM41" s="299"/>
      <c r="AN41" s="301"/>
      <c r="AO41" s="293">
        <v>412020</v>
      </c>
      <c r="AP41" s="294"/>
      <c r="AQ41" s="295"/>
      <c r="AR41" s="296" t="s">
        <v>2164</v>
      </c>
      <c r="AS41" s="297"/>
      <c r="AT41" s="297"/>
      <c r="AU41" s="297"/>
      <c r="AV41" s="297"/>
      <c r="AW41" s="297"/>
      <c r="AX41" s="297"/>
      <c r="AY41" s="297"/>
      <c r="AZ41" s="297"/>
      <c r="BA41" s="297"/>
      <c r="BB41" s="321"/>
      <c r="BC41" s="580">
        <v>550</v>
      </c>
      <c r="BD41" s="581"/>
      <c r="BE41" s="581"/>
      <c r="BF41" s="300"/>
      <c r="BG41" s="299"/>
      <c r="BH41" s="301"/>
      <c r="BI41" s="293">
        <v>413023</v>
      </c>
      <c r="BJ41" s="294"/>
      <c r="BK41" s="295"/>
      <c r="BL41" s="296" t="s">
        <v>2165</v>
      </c>
      <c r="BM41" s="297"/>
      <c r="BN41" s="297"/>
      <c r="BO41" s="297"/>
      <c r="BP41" s="297"/>
      <c r="BQ41" s="297"/>
      <c r="BR41" s="297"/>
      <c r="BS41" s="297"/>
      <c r="BT41" s="297"/>
      <c r="BU41" s="297"/>
      <c r="BV41" s="321"/>
      <c r="BW41" s="298">
        <v>950</v>
      </c>
      <c r="BX41" s="299"/>
      <c r="BY41" s="299"/>
      <c r="BZ41" s="300"/>
      <c r="CA41" s="299"/>
      <c r="CB41" s="301"/>
      <c r="CC41" s="293">
        <v>413069</v>
      </c>
      <c r="CD41" s="294"/>
      <c r="CE41" s="295"/>
      <c r="CF41" s="296" t="s">
        <v>2185</v>
      </c>
      <c r="CG41" s="297"/>
      <c r="CH41" s="297"/>
      <c r="CI41" s="297"/>
      <c r="CJ41" s="297"/>
      <c r="CK41" s="297"/>
      <c r="CL41" s="297"/>
      <c r="CM41" s="297"/>
      <c r="CN41" s="297"/>
      <c r="CO41" s="297"/>
      <c r="CP41" s="321"/>
      <c r="CQ41" s="580">
        <v>270</v>
      </c>
      <c r="CR41" s="581"/>
      <c r="CS41" s="581"/>
      <c r="CT41" s="300"/>
      <c r="CU41" s="299"/>
      <c r="CV41" s="301"/>
    </row>
    <row r="42" spans="1:105" ht="15.75" customHeight="1" x14ac:dyDescent="0.2">
      <c r="A42" s="293">
        <v>411027</v>
      </c>
      <c r="B42" s="294"/>
      <c r="C42" s="295"/>
      <c r="D42" s="296" t="s">
        <v>2167</v>
      </c>
      <c r="E42" s="297"/>
      <c r="F42" s="297"/>
      <c r="G42" s="297"/>
      <c r="H42" s="297"/>
      <c r="I42" s="297"/>
      <c r="J42" s="297"/>
      <c r="K42" s="297"/>
      <c r="L42" s="297"/>
      <c r="M42" s="297"/>
      <c r="N42" s="321"/>
      <c r="O42" s="298">
        <v>600</v>
      </c>
      <c r="P42" s="299"/>
      <c r="Q42" s="299"/>
      <c r="R42" s="300"/>
      <c r="S42" s="299"/>
      <c r="T42" s="301"/>
      <c r="U42" s="293">
        <v>411074</v>
      </c>
      <c r="V42" s="294"/>
      <c r="W42" s="295"/>
      <c r="X42" s="296" t="s">
        <v>2173</v>
      </c>
      <c r="Y42" s="297"/>
      <c r="Z42" s="297"/>
      <c r="AA42" s="297"/>
      <c r="AB42" s="297"/>
      <c r="AC42" s="297"/>
      <c r="AD42" s="297"/>
      <c r="AE42" s="297"/>
      <c r="AF42" s="297"/>
      <c r="AG42" s="297"/>
      <c r="AH42" s="321"/>
      <c r="AI42" s="298">
        <v>150</v>
      </c>
      <c r="AJ42" s="299"/>
      <c r="AK42" s="299"/>
      <c r="AL42" s="300"/>
      <c r="AM42" s="299"/>
      <c r="AN42" s="301"/>
      <c r="AO42" s="293">
        <v>412021</v>
      </c>
      <c r="AP42" s="294"/>
      <c r="AQ42" s="295"/>
      <c r="AR42" s="296" t="s">
        <v>2169</v>
      </c>
      <c r="AS42" s="297"/>
      <c r="AT42" s="297"/>
      <c r="AU42" s="297"/>
      <c r="AV42" s="297"/>
      <c r="AW42" s="297"/>
      <c r="AX42" s="297"/>
      <c r="AY42" s="297"/>
      <c r="AZ42" s="297"/>
      <c r="BA42" s="297"/>
      <c r="BB42" s="321"/>
      <c r="BC42" s="298">
        <v>200</v>
      </c>
      <c r="BD42" s="299"/>
      <c r="BE42" s="299"/>
      <c r="BF42" s="300"/>
      <c r="BG42" s="299"/>
      <c r="BH42" s="301"/>
      <c r="BI42" s="293">
        <v>413024</v>
      </c>
      <c r="BJ42" s="294"/>
      <c r="BK42" s="295"/>
      <c r="BL42" s="296" t="s">
        <v>2170</v>
      </c>
      <c r="BM42" s="297"/>
      <c r="BN42" s="297"/>
      <c r="BO42" s="297"/>
      <c r="BP42" s="297"/>
      <c r="BQ42" s="297"/>
      <c r="BR42" s="297"/>
      <c r="BS42" s="297"/>
      <c r="BT42" s="297"/>
      <c r="BU42" s="297"/>
      <c r="BV42" s="321"/>
      <c r="BW42" s="298">
        <v>100</v>
      </c>
      <c r="BX42" s="299"/>
      <c r="BY42" s="299"/>
      <c r="BZ42" s="300"/>
      <c r="CA42" s="299"/>
      <c r="CB42" s="301"/>
      <c r="CC42" s="293">
        <v>413070</v>
      </c>
      <c r="CD42" s="294"/>
      <c r="CE42" s="295"/>
      <c r="CF42" s="296" t="s">
        <v>2190</v>
      </c>
      <c r="CG42" s="297"/>
      <c r="CH42" s="297"/>
      <c r="CI42" s="297"/>
      <c r="CJ42" s="297"/>
      <c r="CK42" s="297"/>
      <c r="CL42" s="297"/>
      <c r="CM42" s="297"/>
      <c r="CN42" s="297"/>
      <c r="CO42" s="297"/>
      <c r="CP42" s="321"/>
      <c r="CQ42" s="580">
        <v>1260</v>
      </c>
      <c r="CR42" s="581"/>
      <c r="CS42" s="581"/>
      <c r="CT42" s="300"/>
      <c r="CU42" s="299"/>
      <c r="CV42" s="301"/>
    </row>
    <row r="43" spans="1:105" ht="15.75" customHeight="1" x14ac:dyDescent="0.2">
      <c r="A43" s="293">
        <v>411028</v>
      </c>
      <c r="B43" s="294"/>
      <c r="C43" s="295"/>
      <c r="D43" s="296" t="s">
        <v>2172</v>
      </c>
      <c r="E43" s="297"/>
      <c r="F43" s="297"/>
      <c r="G43" s="297"/>
      <c r="H43" s="297"/>
      <c r="I43" s="297"/>
      <c r="J43" s="297"/>
      <c r="K43" s="297"/>
      <c r="L43" s="297"/>
      <c r="M43" s="297"/>
      <c r="N43" s="321"/>
      <c r="O43" s="298">
        <v>700</v>
      </c>
      <c r="P43" s="299"/>
      <c r="Q43" s="299"/>
      <c r="R43" s="300"/>
      <c r="S43" s="299"/>
      <c r="T43" s="301"/>
      <c r="U43" s="293">
        <v>411075</v>
      </c>
      <c r="V43" s="294"/>
      <c r="W43" s="295"/>
      <c r="X43" s="296" t="s">
        <v>2177</v>
      </c>
      <c r="Y43" s="297"/>
      <c r="Z43" s="297"/>
      <c r="AA43" s="297"/>
      <c r="AB43" s="297"/>
      <c r="AC43" s="297"/>
      <c r="AD43" s="297"/>
      <c r="AE43" s="297"/>
      <c r="AF43" s="297"/>
      <c r="AG43" s="297"/>
      <c r="AH43" s="321"/>
      <c r="AI43" s="298">
        <v>150</v>
      </c>
      <c r="AJ43" s="299"/>
      <c r="AK43" s="299"/>
      <c r="AL43" s="300"/>
      <c r="AM43" s="299"/>
      <c r="AN43" s="301"/>
      <c r="AO43" s="293">
        <v>412024</v>
      </c>
      <c r="AP43" s="294"/>
      <c r="AQ43" s="295"/>
      <c r="AR43" s="296" t="s">
        <v>2178</v>
      </c>
      <c r="AS43" s="297"/>
      <c r="AT43" s="297"/>
      <c r="AU43" s="297"/>
      <c r="AV43" s="297"/>
      <c r="AW43" s="297"/>
      <c r="AX43" s="297"/>
      <c r="AY43" s="297"/>
      <c r="AZ43" s="297"/>
      <c r="BA43" s="297"/>
      <c r="BB43" s="321"/>
      <c r="BC43" s="298">
        <v>1000</v>
      </c>
      <c r="BD43" s="299"/>
      <c r="BE43" s="299"/>
      <c r="BF43" s="300"/>
      <c r="BG43" s="299"/>
      <c r="BH43" s="301"/>
      <c r="BI43" s="293">
        <v>413025</v>
      </c>
      <c r="BJ43" s="294"/>
      <c r="BK43" s="295"/>
      <c r="BL43" s="296" t="s">
        <v>2174</v>
      </c>
      <c r="BM43" s="297"/>
      <c r="BN43" s="297"/>
      <c r="BO43" s="297"/>
      <c r="BP43" s="297"/>
      <c r="BQ43" s="297"/>
      <c r="BR43" s="297"/>
      <c r="BS43" s="297"/>
      <c r="BT43" s="297"/>
      <c r="BU43" s="297"/>
      <c r="BV43" s="321"/>
      <c r="BW43" s="298">
        <v>700</v>
      </c>
      <c r="BX43" s="299"/>
      <c r="BY43" s="299"/>
      <c r="BZ43" s="300"/>
      <c r="CA43" s="299"/>
      <c r="CB43" s="301"/>
      <c r="CC43" s="293">
        <v>413071</v>
      </c>
      <c r="CD43" s="294"/>
      <c r="CE43" s="295"/>
      <c r="CF43" s="296" t="s">
        <v>2195</v>
      </c>
      <c r="CG43" s="297"/>
      <c r="CH43" s="297"/>
      <c r="CI43" s="297"/>
      <c r="CJ43" s="297"/>
      <c r="CK43" s="297"/>
      <c r="CL43" s="297"/>
      <c r="CM43" s="297"/>
      <c r="CN43" s="297"/>
      <c r="CO43" s="297"/>
      <c r="CP43" s="321"/>
      <c r="CQ43" s="580">
        <v>600</v>
      </c>
      <c r="CR43" s="581"/>
      <c r="CS43" s="581"/>
      <c r="CT43" s="300"/>
      <c r="CU43" s="299"/>
      <c r="CV43" s="301"/>
    </row>
    <row r="44" spans="1:105" ht="15.75" customHeight="1" x14ac:dyDescent="0.2">
      <c r="A44" s="376" t="s">
        <v>2176</v>
      </c>
      <c r="B44" s="377"/>
      <c r="C44" s="377"/>
      <c r="D44" s="377"/>
      <c r="E44" s="377"/>
      <c r="F44" s="377"/>
      <c r="G44" s="377"/>
      <c r="H44" s="377"/>
      <c r="I44" s="377"/>
      <c r="J44" s="377"/>
      <c r="K44" s="377"/>
      <c r="L44" s="377"/>
      <c r="M44" s="377"/>
      <c r="N44" s="378"/>
      <c r="O44" s="356">
        <f>SUM(O35:O43)</f>
        <v>4680</v>
      </c>
      <c r="P44" s="357"/>
      <c r="Q44" s="358"/>
      <c r="R44" s="359" t="str">
        <f>IF(COUNTA(R35:R43)=0,"",SUMIF(R35:R43,"●",O35:O43)+SUM(R35:R43))</f>
        <v/>
      </c>
      <c r="S44" s="357"/>
      <c r="T44" s="358"/>
      <c r="U44" s="293">
        <v>411077</v>
      </c>
      <c r="V44" s="294"/>
      <c r="W44" s="295"/>
      <c r="X44" s="296" t="s">
        <v>2182</v>
      </c>
      <c r="Y44" s="297"/>
      <c r="Z44" s="297"/>
      <c r="AA44" s="297"/>
      <c r="AB44" s="297"/>
      <c r="AC44" s="297"/>
      <c r="AD44" s="297"/>
      <c r="AE44" s="297"/>
      <c r="AF44" s="297"/>
      <c r="AG44" s="297"/>
      <c r="AH44" s="321"/>
      <c r="AI44" s="298">
        <v>100</v>
      </c>
      <c r="AJ44" s="299"/>
      <c r="AK44" s="299"/>
      <c r="AL44" s="300"/>
      <c r="AM44" s="299"/>
      <c r="AN44" s="301"/>
      <c r="AO44" s="293">
        <v>412031</v>
      </c>
      <c r="AP44" s="294"/>
      <c r="AQ44" s="295"/>
      <c r="AR44" s="296" t="s">
        <v>2183</v>
      </c>
      <c r="AS44" s="297"/>
      <c r="AT44" s="297"/>
      <c r="AU44" s="297"/>
      <c r="AV44" s="297"/>
      <c r="AW44" s="297"/>
      <c r="AX44" s="297"/>
      <c r="AY44" s="297"/>
      <c r="AZ44" s="297"/>
      <c r="BA44" s="297"/>
      <c r="BB44" s="321"/>
      <c r="BC44" s="298">
        <v>300</v>
      </c>
      <c r="BD44" s="299"/>
      <c r="BE44" s="299"/>
      <c r="BF44" s="300"/>
      <c r="BG44" s="299"/>
      <c r="BH44" s="301"/>
      <c r="BI44" s="293">
        <v>413026</v>
      </c>
      <c r="BJ44" s="294"/>
      <c r="BK44" s="295"/>
      <c r="BL44" s="296" t="s">
        <v>2179</v>
      </c>
      <c r="BM44" s="297"/>
      <c r="BN44" s="297"/>
      <c r="BO44" s="297"/>
      <c r="BP44" s="297"/>
      <c r="BQ44" s="297"/>
      <c r="BR44" s="297"/>
      <c r="BS44" s="297"/>
      <c r="BT44" s="297"/>
      <c r="BU44" s="297"/>
      <c r="BV44" s="321"/>
      <c r="BW44" s="298">
        <v>550</v>
      </c>
      <c r="BX44" s="299"/>
      <c r="BY44" s="299"/>
      <c r="BZ44" s="300"/>
      <c r="CA44" s="299"/>
      <c r="CB44" s="301"/>
      <c r="CC44" s="293">
        <v>413085</v>
      </c>
      <c r="CD44" s="294"/>
      <c r="CE44" s="295"/>
      <c r="CF44" s="296" t="s">
        <v>2200</v>
      </c>
      <c r="CG44" s="297"/>
      <c r="CH44" s="297"/>
      <c r="CI44" s="297"/>
      <c r="CJ44" s="297"/>
      <c r="CK44" s="297"/>
      <c r="CL44" s="297"/>
      <c r="CM44" s="297"/>
      <c r="CN44" s="297"/>
      <c r="CO44" s="297"/>
      <c r="CP44" s="321"/>
      <c r="CQ44" s="298">
        <v>360</v>
      </c>
      <c r="CR44" s="299"/>
      <c r="CS44" s="299"/>
      <c r="CT44" s="300"/>
      <c r="CU44" s="299"/>
      <c r="CV44" s="301"/>
    </row>
    <row r="45" spans="1:105" ht="15.75" customHeight="1" x14ac:dyDescent="0.2">
      <c r="A45" s="293">
        <v>411092</v>
      </c>
      <c r="B45" s="294"/>
      <c r="C45" s="295"/>
      <c r="D45" s="296" t="s">
        <v>2181</v>
      </c>
      <c r="E45" s="297"/>
      <c r="F45" s="297"/>
      <c r="G45" s="297"/>
      <c r="H45" s="297"/>
      <c r="I45" s="297"/>
      <c r="J45" s="297"/>
      <c r="K45" s="297"/>
      <c r="L45" s="297"/>
      <c r="M45" s="297"/>
      <c r="N45" s="321"/>
      <c r="O45" s="298">
        <v>400</v>
      </c>
      <c r="P45" s="299"/>
      <c r="Q45" s="299"/>
      <c r="R45" s="300"/>
      <c r="S45" s="299"/>
      <c r="T45" s="301"/>
      <c r="U45" s="376" t="s">
        <v>2187</v>
      </c>
      <c r="V45" s="377"/>
      <c r="W45" s="377"/>
      <c r="X45" s="377"/>
      <c r="Y45" s="377"/>
      <c r="Z45" s="377"/>
      <c r="AA45" s="377"/>
      <c r="AB45" s="377"/>
      <c r="AC45" s="377"/>
      <c r="AD45" s="377"/>
      <c r="AE45" s="377"/>
      <c r="AF45" s="377"/>
      <c r="AG45" s="377"/>
      <c r="AH45" s="378"/>
      <c r="AI45" s="356">
        <f>SUM(AI41:AI44)</f>
        <v>750</v>
      </c>
      <c r="AJ45" s="357"/>
      <c r="AK45" s="358"/>
      <c r="AL45" s="359" t="str">
        <f>IF(COUNTA(AL41:AL44)=0,"",SUMIF(AL41:AL44,"●",AI41:AI44)+SUM(AL41:AL44))</f>
        <v/>
      </c>
      <c r="AM45" s="357"/>
      <c r="AN45" s="358"/>
      <c r="AO45" s="376" t="s">
        <v>2188</v>
      </c>
      <c r="AP45" s="377"/>
      <c r="AQ45" s="377"/>
      <c r="AR45" s="377"/>
      <c r="AS45" s="377"/>
      <c r="AT45" s="377"/>
      <c r="AU45" s="377"/>
      <c r="AV45" s="377"/>
      <c r="AW45" s="377"/>
      <c r="AX45" s="377"/>
      <c r="AY45" s="377"/>
      <c r="AZ45" s="377"/>
      <c r="BA45" s="377"/>
      <c r="BB45" s="378"/>
      <c r="BC45" s="356">
        <f>SUM(BC37:BC44)</f>
        <v>3670</v>
      </c>
      <c r="BD45" s="357"/>
      <c r="BE45" s="358"/>
      <c r="BF45" s="359" t="str">
        <f>IF(COUNTA(BF37:BF44)=0,"",SUMIF(BF37:BF44,"●",BC37:BC44)+SUM(BF37:BF44))</f>
        <v/>
      </c>
      <c r="BG45" s="357"/>
      <c r="BH45" s="358"/>
      <c r="BI45" s="376" t="s">
        <v>2184</v>
      </c>
      <c r="BJ45" s="377"/>
      <c r="BK45" s="377"/>
      <c r="BL45" s="377"/>
      <c r="BM45" s="377"/>
      <c r="BN45" s="377"/>
      <c r="BO45" s="377"/>
      <c r="BP45" s="377"/>
      <c r="BQ45" s="377"/>
      <c r="BR45" s="377"/>
      <c r="BS45" s="377"/>
      <c r="BT45" s="377"/>
      <c r="BU45" s="377"/>
      <c r="BV45" s="378"/>
      <c r="BW45" s="356">
        <f>SUM(BW28:BW44)</f>
        <v>9300</v>
      </c>
      <c r="BX45" s="357"/>
      <c r="BY45" s="358"/>
      <c r="BZ45" s="359" t="str">
        <f>IF(COUNTA(BZ28:BZ44)=0,"",SUMIF(BZ28:BZ44,"●",BW28:BW44)+SUM(BZ28:BZ44))</f>
        <v/>
      </c>
      <c r="CA45" s="357"/>
      <c r="CB45" s="358"/>
      <c r="CC45" s="376" t="s">
        <v>2205</v>
      </c>
      <c r="CD45" s="377"/>
      <c r="CE45" s="377"/>
      <c r="CF45" s="377"/>
      <c r="CG45" s="377"/>
      <c r="CH45" s="377"/>
      <c r="CI45" s="377"/>
      <c r="CJ45" s="377"/>
      <c r="CK45" s="377"/>
      <c r="CL45" s="377"/>
      <c r="CM45" s="377"/>
      <c r="CN45" s="377"/>
      <c r="CO45" s="377"/>
      <c r="CP45" s="378"/>
      <c r="CQ45" s="356">
        <f>SUM(CQ37:CQ44)</f>
        <v>4790</v>
      </c>
      <c r="CR45" s="357"/>
      <c r="CS45" s="358"/>
      <c r="CT45" s="359" t="str">
        <f>IF(COUNTA(CT37:CT44)=0,"",SUMIF(CT37:CT44,"●",CQ37:CQ44)+SUM(CT37:CT44))</f>
        <v/>
      </c>
      <c r="CU45" s="357"/>
      <c r="CV45" s="358"/>
    </row>
    <row r="46" spans="1:105" ht="15.75" customHeight="1" x14ac:dyDescent="0.2">
      <c r="A46" s="293">
        <v>411029</v>
      </c>
      <c r="B46" s="294"/>
      <c r="C46" s="295"/>
      <c r="D46" s="296" t="s">
        <v>2186</v>
      </c>
      <c r="E46" s="297"/>
      <c r="F46" s="297"/>
      <c r="G46" s="297"/>
      <c r="H46" s="297"/>
      <c r="I46" s="297"/>
      <c r="J46" s="297"/>
      <c r="K46" s="297"/>
      <c r="L46" s="297"/>
      <c r="M46" s="297"/>
      <c r="N46" s="321"/>
      <c r="O46" s="580">
        <v>1470</v>
      </c>
      <c r="P46" s="581"/>
      <c r="Q46" s="581"/>
      <c r="R46" s="300"/>
      <c r="S46" s="299"/>
      <c r="T46" s="301"/>
      <c r="U46" s="293">
        <v>411082</v>
      </c>
      <c r="V46" s="294"/>
      <c r="W46" s="295"/>
      <c r="X46" s="296" t="s">
        <v>2192</v>
      </c>
      <c r="Y46" s="297"/>
      <c r="Z46" s="297"/>
      <c r="AA46" s="297"/>
      <c r="AB46" s="297"/>
      <c r="AC46" s="297"/>
      <c r="AD46" s="297"/>
      <c r="AE46" s="297"/>
      <c r="AF46" s="297"/>
      <c r="AG46" s="297"/>
      <c r="AH46" s="321"/>
      <c r="AI46" s="298">
        <v>180</v>
      </c>
      <c r="AJ46" s="299"/>
      <c r="AK46" s="299"/>
      <c r="AL46" s="300"/>
      <c r="AM46" s="299"/>
      <c r="AN46" s="301"/>
      <c r="AO46" s="293">
        <v>412030</v>
      </c>
      <c r="AP46" s="294"/>
      <c r="AQ46" s="295"/>
      <c r="AR46" s="296" t="s">
        <v>2193</v>
      </c>
      <c r="AS46" s="297"/>
      <c r="AT46" s="297"/>
      <c r="AU46" s="297"/>
      <c r="AV46" s="297"/>
      <c r="AW46" s="297"/>
      <c r="AX46" s="297"/>
      <c r="AY46" s="297"/>
      <c r="AZ46" s="297"/>
      <c r="BA46" s="297"/>
      <c r="BB46" s="321"/>
      <c r="BC46" s="298">
        <v>600</v>
      </c>
      <c r="BD46" s="299"/>
      <c r="BE46" s="299"/>
      <c r="BF46" s="300"/>
      <c r="BG46" s="299"/>
      <c r="BH46" s="301"/>
      <c r="BI46" s="293">
        <v>413027</v>
      </c>
      <c r="BJ46" s="294"/>
      <c r="BK46" s="295"/>
      <c r="BL46" s="296" t="s">
        <v>2189</v>
      </c>
      <c r="BM46" s="297"/>
      <c r="BN46" s="297"/>
      <c r="BO46" s="297"/>
      <c r="BP46" s="297"/>
      <c r="BQ46" s="297"/>
      <c r="BR46" s="297"/>
      <c r="BS46" s="297"/>
      <c r="BT46" s="297"/>
      <c r="BU46" s="297"/>
      <c r="BV46" s="321"/>
      <c r="BW46" s="298">
        <v>1400</v>
      </c>
      <c r="BX46" s="299"/>
      <c r="BY46" s="299"/>
      <c r="BZ46" s="300"/>
      <c r="CA46" s="299"/>
      <c r="CB46" s="301"/>
      <c r="CC46" s="293">
        <v>413072</v>
      </c>
      <c r="CD46" s="294"/>
      <c r="CE46" s="295"/>
      <c r="CF46" s="296" t="s">
        <v>2209</v>
      </c>
      <c r="CG46" s="297"/>
      <c r="CH46" s="297"/>
      <c r="CI46" s="297"/>
      <c r="CJ46" s="297"/>
      <c r="CK46" s="297"/>
      <c r="CL46" s="297"/>
      <c r="CM46" s="297"/>
      <c r="CN46" s="297"/>
      <c r="CO46" s="297"/>
      <c r="CP46" s="321"/>
      <c r="CQ46" s="298">
        <v>700</v>
      </c>
      <c r="CR46" s="299"/>
      <c r="CS46" s="299"/>
      <c r="CT46" s="300"/>
      <c r="CU46" s="299"/>
      <c r="CV46" s="301"/>
    </row>
    <row r="47" spans="1:105" ht="15.75" customHeight="1" x14ac:dyDescent="0.2">
      <c r="A47" s="293">
        <v>411030</v>
      </c>
      <c r="B47" s="294"/>
      <c r="C47" s="295"/>
      <c r="D47" s="296" t="s">
        <v>2191</v>
      </c>
      <c r="E47" s="297"/>
      <c r="F47" s="297"/>
      <c r="G47" s="297"/>
      <c r="H47" s="297"/>
      <c r="I47" s="297"/>
      <c r="J47" s="297"/>
      <c r="K47" s="297"/>
      <c r="L47" s="297"/>
      <c r="M47" s="297"/>
      <c r="N47" s="321"/>
      <c r="O47" s="298">
        <v>1000</v>
      </c>
      <c r="P47" s="299"/>
      <c r="Q47" s="299"/>
      <c r="R47" s="300"/>
      <c r="S47" s="299"/>
      <c r="T47" s="301"/>
      <c r="U47" s="293">
        <v>411083</v>
      </c>
      <c r="V47" s="294"/>
      <c r="W47" s="295"/>
      <c r="X47" s="296" t="s">
        <v>2197</v>
      </c>
      <c r="Y47" s="297"/>
      <c r="Z47" s="297"/>
      <c r="AA47" s="297"/>
      <c r="AB47" s="297"/>
      <c r="AC47" s="297"/>
      <c r="AD47" s="297"/>
      <c r="AE47" s="297"/>
      <c r="AF47" s="297"/>
      <c r="AG47" s="297"/>
      <c r="AH47" s="321"/>
      <c r="AI47" s="298">
        <v>150</v>
      </c>
      <c r="AJ47" s="299"/>
      <c r="AK47" s="299"/>
      <c r="AL47" s="300"/>
      <c r="AM47" s="299"/>
      <c r="AN47" s="301"/>
      <c r="AO47" s="293">
        <v>412033</v>
      </c>
      <c r="AP47" s="294"/>
      <c r="AQ47" s="295"/>
      <c r="AR47" s="296" t="s">
        <v>2198</v>
      </c>
      <c r="AS47" s="297"/>
      <c r="AT47" s="297"/>
      <c r="AU47" s="297"/>
      <c r="AV47" s="297"/>
      <c r="AW47" s="297"/>
      <c r="AX47" s="297"/>
      <c r="AY47" s="297"/>
      <c r="AZ47" s="297"/>
      <c r="BA47" s="297"/>
      <c r="BB47" s="321"/>
      <c r="BC47" s="298">
        <v>220</v>
      </c>
      <c r="BD47" s="299"/>
      <c r="BE47" s="299"/>
      <c r="BF47" s="300"/>
      <c r="BG47" s="299"/>
      <c r="BH47" s="301"/>
      <c r="BI47" s="293">
        <v>413029</v>
      </c>
      <c r="BJ47" s="294"/>
      <c r="BK47" s="295"/>
      <c r="BL47" s="296" t="s">
        <v>2194</v>
      </c>
      <c r="BM47" s="297"/>
      <c r="BN47" s="297"/>
      <c r="BO47" s="297"/>
      <c r="BP47" s="297"/>
      <c r="BQ47" s="297"/>
      <c r="BR47" s="297"/>
      <c r="BS47" s="297"/>
      <c r="BT47" s="297"/>
      <c r="BU47" s="297"/>
      <c r="BV47" s="321"/>
      <c r="BW47" s="298">
        <v>300</v>
      </c>
      <c r="BX47" s="299"/>
      <c r="BY47" s="299"/>
      <c r="BZ47" s="300"/>
      <c r="CA47" s="299"/>
      <c r="CB47" s="301"/>
      <c r="CC47" s="293">
        <v>413073</v>
      </c>
      <c r="CD47" s="294"/>
      <c r="CE47" s="295"/>
      <c r="CF47" s="296" t="s">
        <v>2213</v>
      </c>
      <c r="CG47" s="297"/>
      <c r="CH47" s="297"/>
      <c r="CI47" s="297"/>
      <c r="CJ47" s="297"/>
      <c r="CK47" s="297"/>
      <c r="CL47" s="297"/>
      <c r="CM47" s="297"/>
      <c r="CN47" s="297"/>
      <c r="CO47" s="297"/>
      <c r="CP47" s="321"/>
      <c r="CQ47" s="298">
        <v>800</v>
      </c>
      <c r="CR47" s="299"/>
      <c r="CS47" s="299"/>
      <c r="CT47" s="300"/>
      <c r="CU47" s="299"/>
      <c r="CV47" s="301"/>
    </row>
    <row r="48" spans="1:105" ht="15.75" customHeight="1" thickBot="1" x14ac:dyDescent="0.25">
      <c r="A48" s="293">
        <v>411031</v>
      </c>
      <c r="B48" s="294"/>
      <c r="C48" s="295"/>
      <c r="D48" s="296" t="s">
        <v>2196</v>
      </c>
      <c r="E48" s="297"/>
      <c r="F48" s="297"/>
      <c r="G48" s="297"/>
      <c r="H48" s="297"/>
      <c r="I48" s="297"/>
      <c r="J48" s="297"/>
      <c r="K48" s="297"/>
      <c r="L48" s="297"/>
      <c r="M48" s="297"/>
      <c r="N48" s="321"/>
      <c r="O48" s="298">
        <v>600</v>
      </c>
      <c r="P48" s="299"/>
      <c r="Q48" s="299"/>
      <c r="R48" s="300"/>
      <c r="S48" s="299"/>
      <c r="T48" s="301"/>
      <c r="U48" s="293">
        <v>411085</v>
      </c>
      <c r="V48" s="294"/>
      <c r="W48" s="295"/>
      <c r="X48" s="296" t="s">
        <v>2202</v>
      </c>
      <c r="Y48" s="297"/>
      <c r="Z48" s="297"/>
      <c r="AA48" s="297"/>
      <c r="AB48" s="297"/>
      <c r="AC48" s="297"/>
      <c r="AD48" s="297"/>
      <c r="AE48" s="297"/>
      <c r="AF48" s="297"/>
      <c r="AG48" s="297"/>
      <c r="AH48" s="321"/>
      <c r="AI48" s="298">
        <v>200</v>
      </c>
      <c r="AJ48" s="299"/>
      <c r="AK48" s="299"/>
      <c r="AL48" s="300"/>
      <c r="AM48" s="299"/>
      <c r="AN48" s="301"/>
      <c r="AO48" s="278" t="s">
        <v>2203</v>
      </c>
      <c r="AP48" s="279"/>
      <c r="AQ48" s="279"/>
      <c r="AR48" s="279"/>
      <c r="AS48" s="279"/>
      <c r="AT48" s="279"/>
      <c r="AU48" s="279"/>
      <c r="AV48" s="279"/>
      <c r="AW48" s="279"/>
      <c r="AX48" s="279"/>
      <c r="AY48" s="279"/>
      <c r="AZ48" s="279"/>
      <c r="BA48" s="279"/>
      <c r="BB48" s="320"/>
      <c r="BC48" s="280">
        <f>SUM(BC46:BC47)</f>
        <v>820</v>
      </c>
      <c r="BD48" s="281"/>
      <c r="BE48" s="282"/>
      <c r="BF48" s="571" t="str">
        <f>IF(COUNTA(BF46:BF47)=0,"",SUMIF(BF46:BF47,"●",BC46:BC47)+SUM(BF46:BF47))</f>
        <v/>
      </c>
      <c r="BG48" s="572"/>
      <c r="BH48" s="573"/>
      <c r="BI48" s="293">
        <v>413030</v>
      </c>
      <c r="BJ48" s="294"/>
      <c r="BK48" s="295"/>
      <c r="BL48" s="296" t="s">
        <v>2199</v>
      </c>
      <c r="BM48" s="297"/>
      <c r="BN48" s="297"/>
      <c r="BO48" s="297"/>
      <c r="BP48" s="297"/>
      <c r="BQ48" s="297"/>
      <c r="BR48" s="297"/>
      <c r="BS48" s="297"/>
      <c r="BT48" s="297"/>
      <c r="BU48" s="297"/>
      <c r="BV48" s="321"/>
      <c r="BW48" s="298">
        <v>300</v>
      </c>
      <c r="BX48" s="299"/>
      <c r="BY48" s="299"/>
      <c r="BZ48" s="300"/>
      <c r="CA48" s="299"/>
      <c r="CB48" s="301"/>
      <c r="CC48" s="293">
        <v>413086</v>
      </c>
      <c r="CD48" s="294"/>
      <c r="CE48" s="295"/>
      <c r="CF48" s="296" t="s">
        <v>2216</v>
      </c>
      <c r="CG48" s="297"/>
      <c r="CH48" s="297"/>
      <c r="CI48" s="297"/>
      <c r="CJ48" s="297"/>
      <c r="CK48" s="297"/>
      <c r="CL48" s="297"/>
      <c r="CM48" s="297"/>
      <c r="CN48" s="297"/>
      <c r="CO48" s="297"/>
      <c r="CP48" s="321"/>
      <c r="CQ48" s="298">
        <v>330</v>
      </c>
      <c r="CR48" s="299"/>
      <c r="CS48" s="299"/>
      <c r="CT48" s="300"/>
      <c r="CU48" s="299"/>
      <c r="CV48" s="301"/>
      <c r="CX48" s="818"/>
      <c r="CY48" s="818"/>
      <c r="CZ48" s="818"/>
      <c r="DA48" s="818"/>
    </row>
    <row r="49" spans="1:106" ht="15.75" customHeight="1" x14ac:dyDescent="0.2">
      <c r="A49" s="293">
        <v>411032</v>
      </c>
      <c r="B49" s="294"/>
      <c r="C49" s="295"/>
      <c r="D49" s="296" t="s">
        <v>2201</v>
      </c>
      <c r="E49" s="297"/>
      <c r="F49" s="297"/>
      <c r="G49" s="297"/>
      <c r="H49" s="297"/>
      <c r="I49" s="297"/>
      <c r="J49" s="297"/>
      <c r="K49" s="297"/>
      <c r="L49" s="297"/>
      <c r="M49" s="297"/>
      <c r="N49" s="321"/>
      <c r="O49" s="298">
        <v>400</v>
      </c>
      <c r="P49" s="299"/>
      <c r="Q49" s="299"/>
      <c r="R49" s="300"/>
      <c r="S49" s="299"/>
      <c r="T49" s="301"/>
      <c r="U49" s="293">
        <v>411086</v>
      </c>
      <c r="V49" s="294"/>
      <c r="W49" s="295"/>
      <c r="X49" s="296" t="s">
        <v>2207</v>
      </c>
      <c r="Y49" s="297"/>
      <c r="Z49" s="297"/>
      <c r="AA49" s="297"/>
      <c r="AB49" s="297"/>
      <c r="AC49" s="297"/>
      <c r="AD49" s="297"/>
      <c r="AE49" s="297"/>
      <c r="AF49" s="297"/>
      <c r="AG49" s="297"/>
      <c r="AH49" s="321"/>
      <c r="AI49" s="298">
        <v>200</v>
      </c>
      <c r="AJ49" s="299"/>
      <c r="AK49" s="299"/>
      <c r="AL49" s="300"/>
      <c r="AM49" s="299"/>
      <c r="AN49" s="301"/>
      <c r="AO49" s="402"/>
      <c r="AP49" s="363"/>
      <c r="AQ49" s="363"/>
      <c r="AR49" s="363"/>
      <c r="AS49" s="363"/>
      <c r="AT49" s="363"/>
      <c r="AU49" s="363"/>
      <c r="AV49" s="404"/>
      <c r="AW49" s="404"/>
      <c r="AX49" s="404"/>
      <c r="AY49" s="404"/>
      <c r="AZ49" s="404"/>
      <c r="BA49" s="404"/>
      <c r="BB49" s="404"/>
      <c r="BC49" s="370"/>
      <c r="BD49" s="370"/>
      <c r="BE49" s="370"/>
      <c r="BF49" s="370"/>
      <c r="BG49" s="370"/>
      <c r="BH49" s="371"/>
      <c r="BI49" s="293">
        <v>413031</v>
      </c>
      <c r="BJ49" s="294"/>
      <c r="BK49" s="295"/>
      <c r="BL49" s="296" t="s">
        <v>2204</v>
      </c>
      <c r="BM49" s="297"/>
      <c r="BN49" s="297"/>
      <c r="BO49" s="297"/>
      <c r="BP49" s="297"/>
      <c r="BQ49" s="297"/>
      <c r="BR49" s="297"/>
      <c r="BS49" s="297"/>
      <c r="BT49" s="297"/>
      <c r="BU49" s="297"/>
      <c r="BV49" s="321"/>
      <c r="BW49" s="298">
        <v>200</v>
      </c>
      <c r="BX49" s="299"/>
      <c r="BY49" s="299"/>
      <c r="BZ49" s="300"/>
      <c r="CA49" s="299"/>
      <c r="CB49" s="301"/>
      <c r="CC49" s="376" t="s">
        <v>2219</v>
      </c>
      <c r="CD49" s="377"/>
      <c r="CE49" s="377"/>
      <c r="CF49" s="377"/>
      <c r="CG49" s="377"/>
      <c r="CH49" s="377"/>
      <c r="CI49" s="377"/>
      <c r="CJ49" s="377"/>
      <c r="CK49" s="377"/>
      <c r="CL49" s="377"/>
      <c r="CM49" s="377"/>
      <c r="CN49" s="377"/>
      <c r="CO49" s="377"/>
      <c r="CP49" s="378"/>
      <c r="CQ49" s="356">
        <f>SUM(CQ46:CQ48)</f>
        <v>1830</v>
      </c>
      <c r="CR49" s="357"/>
      <c r="CS49" s="358"/>
      <c r="CT49" s="359" t="str">
        <f>IF(COUNTA(CT46:CT48)=0,"",SUMIF(CT46:CT48,"●",CQ46:CQ48)+SUM(CT46:CT48))</f>
        <v/>
      </c>
      <c r="CU49" s="357"/>
      <c r="CV49" s="358"/>
      <c r="CX49" s="818"/>
      <c r="CY49" s="818"/>
      <c r="CZ49" s="818"/>
      <c r="DA49" s="818"/>
    </row>
    <row r="50" spans="1:106" ht="15.75" customHeight="1" x14ac:dyDescent="0.2">
      <c r="A50" s="293">
        <v>411033</v>
      </c>
      <c r="B50" s="294"/>
      <c r="C50" s="295"/>
      <c r="D50" s="296" t="s">
        <v>2206</v>
      </c>
      <c r="E50" s="297"/>
      <c r="F50" s="297"/>
      <c r="G50" s="297"/>
      <c r="H50" s="297"/>
      <c r="I50" s="297"/>
      <c r="J50" s="297"/>
      <c r="K50" s="297"/>
      <c r="L50" s="297"/>
      <c r="M50" s="297"/>
      <c r="N50" s="321"/>
      <c r="O50" s="298">
        <v>400</v>
      </c>
      <c r="P50" s="299"/>
      <c r="Q50" s="299"/>
      <c r="R50" s="300"/>
      <c r="S50" s="299"/>
      <c r="T50" s="301"/>
      <c r="U50" s="376" t="s">
        <v>2211</v>
      </c>
      <c r="V50" s="377"/>
      <c r="W50" s="377"/>
      <c r="X50" s="377"/>
      <c r="Y50" s="377"/>
      <c r="Z50" s="377"/>
      <c r="AA50" s="377"/>
      <c r="AB50" s="377"/>
      <c r="AC50" s="377"/>
      <c r="AD50" s="377"/>
      <c r="AE50" s="377"/>
      <c r="AF50" s="377"/>
      <c r="AG50" s="377"/>
      <c r="AH50" s="378"/>
      <c r="AI50" s="356">
        <f>SUM(AI46:AI49)</f>
        <v>730</v>
      </c>
      <c r="AJ50" s="357"/>
      <c r="AK50" s="358"/>
      <c r="AL50" s="359" t="str">
        <f>IF(COUNTA(AL46:AL49)=0,"",SUMIF(AL46:AL49,"●",AI46:AI49)+SUM(AL46:AL49))</f>
        <v/>
      </c>
      <c r="AM50" s="357"/>
      <c r="AN50" s="358"/>
      <c r="AO50" s="402"/>
      <c r="AP50" s="363"/>
      <c r="AQ50" s="363"/>
      <c r="AR50" s="363"/>
      <c r="AS50" s="363"/>
      <c r="AT50" s="363"/>
      <c r="AU50" s="363"/>
      <c r="AV50" s="407"/>
      <c r="AW50" s="407"/>
      <c r="AX50" s="407"/>
      <c r="AY50" s="407"/>
      <c r="AZ50" s="407"/>
      <c r="BA50" s="407"/>
      <c r="BB50" s="407"/>
      <c r="BC50" s="370"/>
      <c r="BD50" s="370"/>
      <c r="BE50" s="370"/>
      <c r="BF50" s="370"/>
      <c r="BG50" s="370"/>
      <c r="BH50" s="371"/>
      <c r="BI50" s="293">
        <v>413032</v>
      </c>
      <c r="BJ50" s="294"/>
      <c r="BK50" s="295"/>
      <c r="BL50" s="296" t="s">
        <v>2208</v>
      </c>
      <c r="BM50" s="297"/>
      <c r="BN50" s="297"/>
      <c r="BO50" s="297"/>
      <c r="BP50" s="297"/>
      <c r="BQ50" s="297"/>
      <c r="BR50" s="297"/>
      <c r="BS50" s="297"/>
      <c r="BT50" s="297"/>
      <c r="BU50" s="297"/>
      <c r="BV50" s="321"/>
      <c r="BW50" s="580">
        <v>1050</v>
      </c>
      <c r="BX50" s="581"/>
      <c r="BY50" s="581"/>
      <c r="BZ50" s="300"/>
      <c r="CA50" s="299"/>
      <c r="CB50" s="301"/>
      <c r="CC50" s="293">
        <v>413074</v>
      </c>
      <c r="CD50" s="294"/>
      <c r="CE50" s="295"/>
      <c r="CF50" s="296" t="s">
        <v>2222</v>
      </c>
      <c r="CG50" s="297"/>
      <c r="CH50" s="297"/>
      <c r="CI50" s="297"/>
      <c r="CJ50" s="297"/>
      <c r="CK50" s="297"/>
      <c r="CL50" s="297"/>
      <c r="CM50" s="297"/>
      <c r="CN50" s="297"/>
      <c r="CO50" s="297"/>
      <c r="CP50" s="321"/>
      <c r="CQ50" s="298">
        <v>490</v>
      </c>
      <c r="CR50" s="299"/>
      <c r="CS50" s="299"/>
      <c r="CT50" s="300"/>
      <c r="CU50" s="299"/>
      <c r="CV50" s="301"/>
      <c r="CX50" s="817"/>
      <c r="CY50" s="817"/>
      <c r="CZ50" s="817"/>
      <c r="DA50" s="817"/>
      <c r="DB50" s="817"/>
    </row>
    <row r="51" spans="1:106" ht="15.75" customHeight="1" x14ac:dyDescent="0.2">
      <c r="A51" s="293">
        <v>411034</v>
      </c>
      <c r="B51" s="294"/>
      <c r="C51" s="295"/>
      <c r="D51" s="296" t="s">
        <v>2210</v>
      </c>
      <c r="E51" s="297"/>
      <c r="F51" s="297"/>
      <c r="G51" s="297"/>
      <c r="H51" s="297"/>
      <c r="I51" s="297"/>
      <c r="J51" s="297"/>
      <c r="K51" s="297"/>
      <c r="L51" s="297"/>
      <c r="M51" s="297"/>
      <c r="N51" s="321"/>
      <c r="O51" s="298">
        <v>500</v>
      </c>
      <c r="P51" s="299"/>
      <c r="Q51" s="299"/>
      <c r="R51" s="300"/>
      <c r="S51" s="299"/>
      <c r="T51" s="301"/>
      <c r="U51" s="293">
        <v>411087</v>
      </c>
      <c r="V51" s="294"/>
      <c r="W51" s="295"/>
      <c r="X51" s="296" t="s">
        <v>2215</v>
      </c>
      <c r="Y51" s="297"/>
      <c r="Z51" s="297"/>
      <c r="AA51" s="297"/>
      <c r="AB51" s="297"/>
      <c r="AC51" s="297"/>
      <c r="AD51" s="297"/>
      <c r="AE51" s="297"/>
      <c r="AF51" s="297"/>
      <c r="AG51" s="297"/>
      <c r="AH51" s="321"/>
      <c r="AI51" s="298">
        <v>700</v>
      </c>
      <c r="AJ51" s="299"/>
      <c r="AK51" s="299"/>
      <c r="AL51" s="300"/>
      <c r="AM51" s="299"/>
      <c r="AN51" s="301"/>
      <c r="AO51" s="402"/>
      <c r="AP51" s="363"/>
      <c r="AQ51" s="363"/>
      <c r="AR51" s="363"/>
      <c r="AS51" s="363"/>
      <c r="AT51" s="363"/>
      <c r="AU51" s="363"/>
      <c r="AV51" s="407"/>
      <c r="AW51" s="407"/>
      <c r="AX51" s="407"/>
      <c r="AY51" s="407"/>
      <c r="AZ51" s="407"/>
      <c r="BA51" s="407"/>
      <c r="BB51" s="407"/>
      <c r="BC51" s="370"/>
      <c r="BD51" s="370"/>
      <c r="BE51" s="370"/>
      <c r="BF51" s="370"/>
      <c r="BG51" s="370"/>
      <c r="BH51" s="371"/>
      <c r="BI51" s="376" t="s">
        <v>2212</v>
      </c>
      <c r="BJ51" s="377"/>
      <c r="BK51" s="377"/>
      <c r="BL51" s="377"/>
      <c r="BM51" s="377"/>
      <c r="BN51" s="377"/>
      <c r="BO51" s="377"/>
      <c r="BP51" s="377"/>
      <c r="BQ51" s="377"/>
      <c r="BR51" s="377"/>
      <c r="BS51" s="377"/>
      <c r="BT51" s="377"/>
      <c r="BU51" s="377"/>
      <c r="BV51" s="378"/>
      <c r="BW51" s="356">
        <f>SUM(BW46:BW50)</f>
        <v>3250</v>
      </c>
      <c r="BX51" s="357"/>
      <c r="BY51" s="358"/>
      <c r="BZ51" s="359" t="str">
        <f>IF(COUNTA(BZ46:BZ50)=0,"",SUMIF(BZ46:BZ50,"●",BW46:BW50)+SUM(BZ46:BZ50))</f>
        <v/>
      </c>
      <c r="CA51" s="357"/>
      <c r="CB51" s="358"/>
      <c r="CC51" s="293">
        <v>413075</v>
      </c>
      <c r="CD51" s="294"/>
      <c r="CE51" s="295"/>
      <c r="CF51" s="296" t="s">
        <v>2226</v>
      </c>
      <c r="CG51" s="297"/>
      <c r="CH51" s="297"/>
      <c r="CI51" s="297"/>
      <c r="CJ51" s="297"/>
      <c r="CK51" s="297"/>
      <c r="CL51" s="297"/>
      <c r="CM51" s="297"/>
      <c r="CN51" s="297"/>
      <c r="CO51" s="297"/>
      <c r="CP51" s="321"/>
      <c r="CQ51" s="298">
        <v>455</v>
      </c>
      <c r="CR51" s="299"/>
      <c r="CS51" s="299"/>
      <c r="CT51" s="300"/>
      <c r="CU51" s="299"/>
      <c r="CV51" s="301"/>
      <c r="CX51" s="817"/>
      <c r="CY51" s="817"/>
      <c r="CZ51" s="817"/>
      <c r="DA51" s="817"/>
      <c r="DB51" s="817"/>
    </row>
    <row r="52" spans="1:106" ht="15.75" customHeight="1" x14ac:dyDescent="0.2">
      <c r="A52" s="376" t="s">
        <v>2214</v>
      </c>
      <c r="B52" s="377"/>
      <c r="C52" s="377"/>
      <c r="D52" s="377"/>
      <c r="E52" s="377"/>
      <c r="F52" s="377"/>
      <c r="G52" s="377"/>
      <c r="H52" s="377"/>
      <c r="I52" s="377"/>
      <c r="J52" s="377"/>
      <c r="K52" s="377"/>
      <c r="L52" s="377"/>
      <c r="M52" s="377"/>
      <c r="N52" s="378"/>
      <c r="O52" s="356">
        <f>SUM(O45:O51)</f>
        <v>4770</v>
      </c>
      <c r="P52" s="357"/>
      <c r="Q52" s="358"/>
      <c r="R52" s="359" t="str">
        <f>IF(COUNTA(R45:R51)=0,"",SUMIF(R45:R51,"●",O45:O51)+SUM(R45:R51))</f>
        <v/>
      </c>
      <c r="S52" s="357"/>
      <c r="T52" s="358"/>
      <c r="U52" s="293">
        <v>411088</v>
      </c>
      <c r="V52" s="294"/>
      <c r="W52" s="295"/>
      <c r="X52" s="296" t="s">
        <v>2218</v>
      </c>
      <c r="Y52" s="297"/>
      <c r="Z52" s="297"/>
      <c r="AA52" s="297"/>
      <c r="AB52" s="297"/>
      <c r="AC52" s="297"/>
      <c r="AD52" s="297"/>
      <c r="AE52" s="297"/>
      <c r="AF52" s="297"/>
      <c r="AG52" s="297"/>
      <c r="AH52" s="321"/>
      <c r="AI52" s="298">
        <v>450</v>
      </c>
      <c r="AJ52" s="299"/>
      <c r="AK52" s="299"/>
      <c r="AL52" s="300"/>
      <c r="AM52" s="299"/>
      <c r="AN52" s="301"/>
      <c r="AO52" s="98"/>
      <c r="AP52" s="98"/>
      <c r="AQ52" s="98"/>
      <c r="AR52" s="98"/>
      <c r="AS52" s="98"/>
      <c r="AT52" s="98"/>
      <c r="AU52" s="98"/>
      <c r="AV52" s="98"/>
      <c r="AW52" s="98"/>
      <c r="AX52" s="98"/>
      <c r="AY52" s="98"/>
      <c r="AZ52" s="98"/>
      <c r="BA52" s="98"/>
      <c r="BB52" s="98"/>
      <c r="BC52" s="98"/>
      <c r="BD52" s="98"/>
      <c r="BE52" s="98"/>
      <c r="BF52" s="98"/>
      <c r="BG52" s="98"/>
      <c r="BH52" s="98"/>
      <c r="BI52" s="293">
        <v>413033</v>
      </c>
      <c r="BJ52" s="294"/>
      <c r="BK52" s="295"/>
      <c r="BL52" s="296" t="s">
        <v>96</v>
      </c>
      <c r="BM52" s="297"/>
      <c r="BN52" s="297"/>
      <c r="BO52" s="297"/>
      <c r="BP52" s="297"/>
      <c r="BQ52" s="297"/>
      <c r="BR52" s="297"/>
      <c r="BS52" s="297"/>
      <c r="BT52" s="297"/>
      <c r="BU52" s="297"/>
      <c r="BV52" s="321"/>
      <c r="BW52" s="298">
        <v>420</v>
      </c>
      <c r="BX52" s="299"/>
      <c r="BY52" s="299"/>
      <c r="BZ52" s="300"/>
      <c r="CA52" s="299"/>
      <c r="CB52" s="301"/>
      <c r="CC52" s="293">
        <v>413076</v>
      </c>
      <c r="CD52" s="294"/>
      <c r="CE52" s="295"/>
      <c r="CF52" s="296" t="s">
        <v>2229</v>
      </c>
      <c r="CG52" s="297"/>
      <c r="CH52" s="297"/>
      <c r="CI52" s="297"/>
      <c r="CJ52" s="297"/>
      <c r="CK52" s="297"/>
      <c r="CL52" s="297"/>
      <c r="CM52" s="297"/>
      <c r="CN52" s="297"/>
      <c r="CO52" s="297"/>
      <c r="CP52" s="321"/>
      <c r="CQ52" s="298">
        <v>305</v>
      </c>
      <c r="CR52" s="299"/>
      <c r="CS52" s="299"/>
      <c r="CT52" s="300"/>
      <c r="CU52" s="299"/>
      <c r="CV52" s="301"/>
    </row>
    <row r="53" spans="1:106" ht="15.75" customHeight="1" x14ac:dyDescent="0.2">
      <c r="A53" s="293">
        <v>411035</v>
      </c>
      <c r="B53" s="294"/>
      <c r="C53" s="295"/>
      <c r="D53" s="296" t="s">
        <v>2217</v>
      </c>
      <c r="E53" s="297"/>
      <c r="F53" s="297"/>
      <c r="G53" s="297"/>
      <c r="H53" s="297"/>
      <c r="I53" s="297"/>
      <c r="J53" s="297"/>
      <c r="K53" s="297"/>
      <c r="L53" s="297"/>
      <c r="M53" s="297"/>
      <c r="N53" s="321"/>
      <c r="O53" s="580">
        <v>700</v>
      </c>
      <c r="P53" s="581"/>
      <c r="Q53" s="581"/>
      <c r="R53" s="300"/>
      <c r="S53" s="299"/>
      <c r="T53" s="301"/>
      <c r="U53" s="293">
        <v>411089</v>
      </c>
      <c r="V53" s="294"/>
      <c r="W53" s="295"/>
      <c r="X53" s="296" t="s">
        <v>2221</v>
      </c>
      <c r="Y53" s="297"/>
      <c r="Z53" s="297"/>
      <c r="AA53" s="297"/>
      <c r="AB53" s="297"/>
      <c r="AC53" s="297"/>
      <c r="AD53" s="297"/>
      <c r="AE53" s="297"/>
      <c r="AF53" s="297"/>
      <c r="AG53" s="297"/>
      <c r="AH53" s="321"/>
      <c r="AI53" s="298">
        <v>200</v>
      </c>
      <c r="AJ53" s="299"/>
      <c r="AK53" s="299"/>
      <c r="AL53" s="300"/>
      <c r="AM53" s="299"/>
      <c r="AN53" s="301"/>
      <c r="AO53" s="98"/>
      <c r="AP53" s="98"/>
      <c r="AQ53" s="98"/>
      <c r="AR53" s="98"/>
      <c r="AS53" s="98"/>
      <c r="AT53" s="98"/>
      <c r="AU53" s="98"/>
      <c r="AV53" s="98"/>
      <c r="AW53" s="98"/>
      <c r="AX53" s="98"/>
      <c r="AY53" s="98"/>
      <c r="AZ53" s="98"/>
      <c r="BA53" s="98"/>
      <c r="BB53" s="98"/>
      <c r="BC53" s="98"/>
      <c r="BD53" s="98"/>
      <c r="BE53" s="98"/>
      <c r="BF53" s="98"/>
      <c r="BG53" s="98"/>
      <c r="BH53" s="98"/>
      <c r="BI53" s="293">
        <v>413034</v>
      </c>
      <c r="BJ53" s="294"/>
      <c r="BK53" s="295"/>
      <c r="BL53" s="296" t="s">
        <v>97</v>
      </c>
      <c r="BM53" s="297"/>
      <c r="BN53" s="297"/>
      <c r="BO53" s="297"/>
      <c r="BP53" s="297"/>
      <c r="BQ53" s="297"/>
      <c r="BR53" s="297"/>
      <c r="BS53" s="297"/>
      <c r="BT53" s="297"/>
      <c r="BU53" s="297"/>
      <c r="BV53" s="321"/>
      <c r="BW53" s="298">
        <v>750</v>
      </c>
      <c r="BX53" s="299"/>
      <c r="BY53" s="299"/>
      <c r="BZ53" s="300"/>
      <c r="CA53" s="299"/>
      <c r="CB53" s="301"/>
      <c r="CC53" s="293">
        <v>413077</v>
      </c>
      <c r="CD53" s="294"/>
      <c r="CE53" s="295"/>
      <c r="CF53" s="296" t="s">
        <v>2233</v>
      </c>
      <c r="CG53" s="297"/>
      <c r="CH53" s="297"/>
      <c r="CI53" s="297"/>
      <c r="CJ53" s="297"/>
      <c r="CK53" s="297"/>
      <c r="CL53" s="297"/>
      <c r="CM53" s="297"/>
      <c r="CN53" s="297"/>
      <c r="CO53" s="297"/>
      <c r="CP53" s="321"/>
      <c r="CQ53" s="298">
        <v>530</v>
      </c>
      <c r="CR53" s="299"/>
      <c r="CS53" s="299"/>
      <c r="CT53" s="300"/>
      <c r="CU53" s="299"/>
      <c r="CV53" s="301"/>
    </row>
    <row r="54" spans="1:106" ht="15.75" customHeight="1" x14ac:dyDescent="0.2">
      <c r="A54" s="293">
        <v>411036</v>
      </c>
      <c r="B54" s="294"/>
      <c r="C54" s="295"/>
      <c r="D54" s="296" t="s">
        <v>2220</v>
      </c>
      <c r="E54" s="297"/>
      <c r="F54" s="297"/>
      <c r="G54" s="297"/>
      <c r="H54" s="297"/>
      <c r="I54" s="297"/>
      <c r="J54" s="297"/>
      <c r="K54" s="297"/>
      <c r="L54" s="297"/>
      <c r="M54" s="297"/>
      <c r="N54" s="321"/>
      <c r="O54" s="580">
        <v>550</v>
      </c>
      <c r="P54" s="581"/>
      <c r="Q54" s="581"/>
      <c r="R54" s="300"/>
      <c r="S54" s="299"/>
      <c r="T54" s="301"/>
      <c r="U54" s="293">
        <v>411090</v>
      </c>
      <c r="V54" s="294"/>
      <c r="W54" s="295"/>
      <c r="X54" s="296" t="s">
        <v>2224</v>
      </c>
      <c r="Y54" s="297"/>
      <c r="Z54" s="297"/>
      <c r="AA54" s="297"/>
      <c r="AB54" s="297"/>
      <c r="AC54" s="297"/>
      <c r="AD54" s="297"/>
      <c r="AE54" s="297"/>
      <c r="AF54" s="297"/>
      <c r="AG54" s="297"/>
      <c r="AH54" s="321"/>
      <c r="AI54" s="298">
        <v>550</v>
      </c>
      <c r="AJ54" s="299"/>
      <c r="AK54" s="299"/>
      <c r="AL54" s="300"/>
      <c r="AM54" s="299"/>
      <c r="AN54" s="301"/>
      <c r="AO54" s="98"/>
      <c r="AP54" s="98"/>
      <c r="AQ54" s="444"/>
      <c r="AR54" s="444"/>
      <c r="AS54" s="444"/>
      <c r="AT54" s="444"/>
      <c r="AU54" s="444"/>
      <c r="AV54" s="444"/>
      <c r="AW54" s="444"/>
      <c r="AX54" s="444"/>
      <c r="AY54" s="444"/>
      <c r="AZ54" s="444"/>
      <c r="BA54" s="444"/>
      <c r="BB54" s="444"/>
      <c r="BC54" s="444"/>
      <c r="BD54" s="444"/>
      <c r="BE54" s="444"/>
      <c r="BF54" s="444"/>
      <c r="BG54" s="444"/>
      <c r="BH54" s="98"/>
      <c r="BI54" s="293">
        <v>413035</v>
      </c>
      <c r="BJ54" s="294"/>
      <c r="BK54" s="295"/>
      <c r="BL54" s="296" t="s">
        <v>98</v>
      </c>
      <c r="BM54" s="297"/>
      <c r="BN54" s="297"/>
      <c r="BO54" s="297"/>
      <c r="BP54" s="297"/>
      <c r="BQ54" s="297"/>
      <c r="BR54" s="297"/>
      <c r="BS54" s="297"/>
      <c r="BT54" s="297"/>
      <c r="BU54" s="297"/>
      <c r="BV54" s="321"/>
      <c r="BW54" s="298">
        <v>530</v>
      </c>
      <c r="BX54" s="299"/>
      <c r="BY54" s="299"/>
      <c r="BZ54" s="300"/>
      <c r="CA54" s="299"/>
      <c r="CB54" s="301"/>
      <c r="CC54" s="293">
        <v>413078</v>
      </c>
      <c r="CD54" s="294"/>
      <c r="CE54" s="295"/>
      <c r="CF54" s="296" t="s">
        <v>2235</v>
      </c>
      <c r="CG54" s="297"/>
      <c r="CH54" s="297"/>
      <c r="CI54" s="297"/>
      <c r="CJ54" s="297"/>
      <c r="CK54" s="297"/>
      <c r="CL54" s="297"/>
      <c r="CM54" s="297"/>
      <c r="CN54" s="297"/>
      <c r="CO54" s="297"/>
      <c r="CP54" s="321"/>
      <c r="CQ54" s="298">
        <v>330</v>
      </c>
      <c r="CR54" s="299"/>
      <c r="CS54" s="301"/>
      <c r="CT54" s="300"/>
      <c r="CU54" s="299"/>
      <c r="CV54" s="301"/>
    </row>
    <row r="55" spans="1:106" ht="15.75" customHeight="1" x14ac:dyDescent="0.2">
      <c r="A55" s="293">
        <v>411037</v>
      </c>
      <c r="B55" s="294"/>
      <c r="C55" s="295"/>
      <c r="D55" s="296" t="s">
        <v>2223</v>
      </c>
      <c r="E55" s="297"/>
      <c r="F55" s="297"/>
      <c r="G55" s="297"/>
      <c r="H55" s="297"/>
      <c r="I55" s="297"/>
      <c r="J55" s="297"/>
      <c r="K55" s="297"/>
      <c r="L55" s="297"/>
      <c r="M55" s="297"/>
      <c r="N55" s="321"/>
      <c r="O55" s="580">
        <v>300</v>
      </c>
      <c r="P55" s="581"/>
      <c r="Q55" s="581"/>
      <c r="R55" s="300"/>
      <c r="S55" s="299"/>
      <c r="T55" s="301"/>
      <c r="U55" s="293">
        <v>411091</v>
      </c>
      <c r="V55" s="294"/>
      <c r="W55" s="295"/>
      <c r="X55" s="296" t="s">
        <v>2228</v>
      </c>
      <c r="Y55" s="297"/>
      <c r="Z55" s="297"/>
      <c r="AA55" s="297"/>
      <c r="AB55" s="297"/>
      <c r="AC55" s="297"/>
      <c r="AD55" s="297"/>
      <c r="AE55" s="297"/>
      <c r="AF55" s="297"/>
      <c r="AG55" s="297"/>
      <c r="AH55" s="321"/>
      <c r="AI55" s="298">
        <v>510</v>
      </c>
      <c r="AJ55" s="299"/>
      <c r="AK55" s="299"/>
      <c r="AL55" s="300"/>
      <c r="AM55" s="299"/>
      <c r="AN55" s="301"/>
      <c r="AO55" s="98"/>
      <c r="AP55" s="98"/>
      <c r="AQ55" s="444"/>
      <c r="AR55" s="444"/>
      <c r="AS55" s="444"/>
      <c r="AT55" s="444"/>
      <c r="AU55" s="444"/>
      <c r="AV55" s="444"/>
      <c r="AW55" s="444"/>
      <c r="AX55" s="444"/>
      <c r="AY55" s="444"/>
      <c r="AZ55" s="444"/>
      <c r="BA55" s="444"/>
      <c r="BB55" s="444"/>
      <c r="BC55" s="444"/>
      <c r="BD55" s="444"/>
      <c r="BE55" s="444"/>
      <c r="BF55" s="444"/>
      <c r="BG55" s="444"/>
      <c r="BH55" s="98"/>
      <c r="BI55" s="293">
        <v>413036</v>
      </c>
      <c r="BJ55" s="294"/>
      <c r="BK55" s="295"/>
      <c r="BL55" s="296" t="s">
        <v>2225</v>
      </c>
      <c r="BM55" s="297"/>
      <c r="BN55" s="297"/>
      <c r="BO55" s="297"/>
      <c r="BP55" s="297"/>
      <c r="BQ55" s="297"/>
      <c r="BR55" s="297"/>
      <c r="BS55" s="297"/>
      <c r="BT55" s="297"/>
      <c r="BU55" s="297"/>
      <c r="BV55" s="321"/>
      <c r="BW55" s="298">
        <v>1000</v>
      </c>
      <c r="BX55" s="299"/>
      <c r="BY55" s="299"/>
      <c r="BZ55" s="300"/>
      <c r="CA55" s="299"/>
      <c r="CB55" s="301"/>
      <c r="CC55" s="293">
        <v>413079</v>
      </c>
      <c r="CD55" s="294"/>
      <c r="CE55" s="295"/>
      <c r="CF55" s="296" t="s">
        <v>2237</v>
      </c>
      <c r="CG55" s="297"/>
      <c r="CH55" s="297"/>
      <c r="CI55" s="297"/>
      <c r="CJ55" s="297"/>
      <c r="CK55" s="297"/>
      <c r="CL55" s="297"/>
      <c r="CM55" s="297"/>
      <c r="CN55" s="297"/>
      <c r="CO55" s="297"/>
      <c r="CP55" s="321"/>
      <c r="CQ55" s="298">
        <v>420</v>
      </c>
      <c r="CR55" s="299"/>
      <c r="CS55" s="299"/>
      <c r="CT55" s="300"/>
      <c r="CU55" s="299"/>
      <c r="CV55" s="301"/>
    </row>
    <row r="56" spans="1:106" ht="15.75" customHeight="1" thickBot="1" x14ac:dyDescent="0.25">
      <c r="A56" s="293">
        <v>411038</v>
      </c>
      <c r="B56" s="294"/>
      <c r="C56" s="295"/>
      <c r="D56" s="296" t="s">
        <v>2227</v>
      </c>
      <c r="E56" s="297"/>
      <c r="F56" s="297"/>
      <c r="G56" s="297"/>
      <c r="H56" s="297"/>
      <c r="I56" s="297"/>
      <c r="J56" s="297"/>
      <c r="K56" s="297"/>
      <c r="L56" s="297"/>
      <c r="M56" s="297"/>
      <c r="N56" s="321"/>
      <c r="O56" s="580">
        <v>880</v>
      </c>
      <c r="P56" s="581"/>
      <c r="Q56" s="581"/>
      <c r="R56" s="300"/>
      <c r="S56" s="299"/>
      <c r="T56" s="301"/>
      <c r="U56" s="278" t="s">
        <v>2231</v>
      </c>
      <c r="V56" s="279"/>
      <c r="W56" s="279"/>
      <c r="X56" s="279"/>
      <c r="Y56" s="279"/>
      <c r="Z56" s="279"/>
      <c r="AA56" s="279"/>
      <c r="AB56" s="279"/>
      <c r="AC56" s="279"/>
      <c r="AD56" s="279"/>
      <c r="AE56" s="279"/>
      <c r="AF56" s="279"/>
      <c r="AG56" s="279"/>
      <c r="AH56" s="320"/>
      <c r="AI56" s="280">
        <f>SUM(AI51:AI55)</f>
        <v>2410</v>
      </c>
      <c r="AJ56" s="281"/>
      <c r="AK56" s="282"/>
      <c r="AL56" s="571" t="str">
        <f>IF(COUNTA(AL51:AL55)=0,"",SUMIF(AL51:AL55,"●",AI51:AI55)+SUM(AL51:AL55))</f>
        <v/>
      </c>
      <c r="AM56" s="572"/>
      <c r="AN56" s="573"/>
      <c r="AO56" s="98"/>
      <c r="AP56" s="98"/>
      <c r="AQ56" s="98"/>
      <c r="AR56" s="98"/>
      <c r="AS56" s="98"/>
      <c r="AT56" s="98"/>
      <c r="AU56" s="98"/>
      <c r="AV56" s="98"/>
      <c r="AW56" s="98"/>
      <c r="AX56" s="98"/>
      <c r="AY56" s="98"/>
      <c r="AZ56" s="98"/>
      <c r="BA56" s="98"/>
      <c r="BB56" s="98"/>
      <c r="BC56" s="98"/>
      <c r="BD56" s="98"/>
      <c r="BE56" s="98"/>
      <c r="BF56" s="98"/>
      <c r="BG56" s="98"/>
      <c r="BH56" s="98"/>
      <c r="BI56" s="376" t="s">
        <v>78</v>
      </c>
      <c r="BJ56" s="377"/>
      <c r="BK56" s="377"/>
      <c r="BL56" s="377"/>
      <c r="BM56" s="377"/>
      <c r="BN56" s="377"/>
      <c r="BO56" s="377"/>
      <c r="BP56" s="377"/>
      <c r="BQ56" s="377"/>
      <c r="BR56" s="377"/>
      <c r="BS56" s="377"/>
      <c r="BT56" s="377"/>
      <c r="BU56" s="377"/>
      <c r="BV56" s="378"/>
      <c r="BW56" s="356">
        <f>SUM(BW52:BW55)</f>
        <v>2700</v>
      </c>
      <c r="BX56" s="357"/>
      <c r="BY56" s="358"/>
      <c r="BZ56" s="359" t="str">
        <f>IF(COUNTA(BZ52:BZ55)=0,"",SUMIF(BZ52:BZ55,"●",BW52:BW55)+SUM(BZ52:BZ55))</f>
        <v/>
      </c>
      <c r="CA56" s="357"/>
      <c r="CB56" s="358"/>
      <c r="CC56" s="293">
        <v>413080</v>
      </c>
      <c r="CD56" s="294"/>
      <c r="CE56" s="295"/>
      <c r="CF56" s="296" t="s">
        <v>2239</v>
      </c>
      <c r="CG56" s="297"/>
      <c r="CH56" s="297"/>
      <c r="CI56" s="297"/>
      <c r="CJ56" s="297"/>
      <c r="CK56" s="297"/>
      <c r="CL56" s="297"/>
      <c r="CM56" s="297"/>
      <c r="CN56" s="297"/>
      <c r="CO56" s="297"/>
      <c r="CP56" s="321"/>
      <c r="CQ56" s="298">
        <v>560</v>
      </c>
      <c r="CR56" s="299"/>
      <c r="CS56" s="299"/>
      <c r="CT56" s="300"/>
      <c r="CU56" s="299"/>
      <c r="CV56" s="301"/>
    </row>
    <row r="57" spans="1:106" ht="15.75" customHeight="1" thickBot="1" x14ac:dyDescent="0.25">
      <c r="A57" s="376" t="s">
        <v>2230</v>
      </c>
      <c r="B57" s="377"/>
      <c r="C57" s="377"/>
      <c r="D57" s="377"/>
      <c r="E57" s="377"/>
      <c r="F57" s="377"/>
      <c r="G57" s="377"/>
      <c r="H57" s="377"/>
      <c r="I57" s="377"/>
      <c r="J57" s="377"/>
      <c r="K57" s="377"/>
      <c r="L57" s="377"/>
      <c r="M57" s="377"/>
      <c r="N57" s="378"/>
      <c r="O57" s="356">
        <f>SUM(O53:O56)</f>
        <v>2430</v>
      </c>
      <c r="P57" s="357"/>
      <c r="Q57" s="358"/>
      <c r="R57" s="359" t="str">
        <f>IF(COUNTA(R53:R56)=0,"",SUMIF(R53:R56,"●",O53:O56)+SUM(R53:R56))</f>
        <v/>
      </c>
      <c r="S57" s="357"/>
      <c r="T57" s="358"/>
      <c r="U57" s="569" t="s">
        <v>67</v>
      </c>
      <c r="V57" s="569"/>
      <c r="W57" s="569"/>
      <c r="X57" s="569"/>
      <c r="Y57" s="569"/>
      <c r="Z57" s="569"/>
      <c r="AA57" s="569"/>
      <c r="AB57" s="366">
        <f>O15+O24+O34+O44+O52+O57+O61+O69+AI19+AI23+AI28+AI34+AI40+AI45+AI50+AI56+BC20+BC30+BC33+BC36+BC45+BC48</f>
        <v>57015</v>
      </c>
      <c r="AC57" s="404"/>
      <c r="AD57" s="404"/>
      <c r="AE57" s="404"/>
      <c r="AF57" s="404"/>
      <c r="AG57" s="404"/>
      <c r="AH57" s="405"/>
      <c r="AI57" s="369"/>
      <c r="AJ57" s="370"/>
      <c r="AK57" s="370"/>
      <c r="AL57" s="370"/>
      <c r="AM57" s="370"/>
      <c r="AN57" s="371"/>
      <c r="AO57" s="98"/>
      <c r="AP57" s="98"/>
      <c r="AQ57" s="98"/>
      <c r="AR57" s="98"/>
      <c r="AS57" s="98"/>
      <c r="AT57" s="98"/>
      <c r="AU57" s="98"/>
      <c r="AV57" s="98"/>
      <c r="AW57" s="98"/>
      <c r="AX57" s="98"/>
      <c r="AY57" s="98"/>
      <c r="AZ57" s="98"/>
      <c r="BA57" s="98"/>
      <c r="BB57" s="98"/>
      <c r="BC57" s="98"/>
      <c r="BD57" s="98"/>
      <c r="BE57" s="98"/>
      <c r="BF57" s="98"/>
      <c r="BG57" s="98"/>
      <c r="BH57" s="98"/>
      <c r="BI57" s="293">
        <v>413037</v>
      </c>
      <c r="BJ57" s="294"/>
      <c r="BK57" s="295"/>
      <c r="BL57" s="296" t="s">
        <v>2232</v>
      </c>
      <c r="BM57" s="297"/>
      <c r="BN57" s="297"/>
      <c r="BO57" s="297"/>
      <c r="BP57" s="297"/>
      <c r="BQ57" s="297"/>
      <c r="BR57" s="297"/>
      <c r="BS57" s="297"/>
      <c r="BT57" s="297"/>
      <c r="BU57" s="297"/>
      <c r="BV57" s="321"/>
      <c r="BW57" s="298">
        <v>500</v>
      </c>
      <c r="BX57" s="299"/>
      <c r="BY57" s="299"/>
      <c r="BZ57" s="300"/>
      <c r="CA57" s="299"/>
      <c r="CB57" s="301"/>
      <c r="CC57" s="319" t="s">
        <v>2242</v>
      </c>
      <c r="CD57" s="279"/>
      <c r="CE57" s="279"/>
      <c r="CF57" s="279"/>
      <c r="CG57" s="279"/>
      <c r="CH57" s="279"/>
      <c r="CI57" s="279"/>
      <c r="CJ57" s="279"/>
      <c r="CK57" s="279"/>
      <c r="CL57" s="279"/>
      <c r="CM57" s="279"/>
      <c r="CN57" s="279"/>
      <c r="CO57" s="279"/>
      <c r="CP57" s="320"/>
      <c r="CQ57" s="280">
        <f>SUM(CQ50:CQ56)</f>
        <v>3090</v>
      </c>
      <c r="CR57" s="281"/>
      <c r="CS57" s="282"/>
      <c r="CT57" s="571" t="str">
        <f>IF(COUNTA(CT50:CT56)=0,"",SUMIF(CT50:CT56,"●",CQ50:CQ56)+SUM(CT50:CT56))</f>
        <v/>
      </c>
      <c r="CU57" s="572"/>
      <c r="CV57" s="573"/>
    </row>
    <row r="58" spans="1:106" ht="15.75" customHeight="1" x14ac:dyDescent="0.2">
      <c r="A58" s="293">
        <v>411039</v>
      </c>
      <c r="B58" s="294"/>
      <c r="C58" s="295"/>
      <c r="D58" s="296" t="s">
        <v>2234</v>
      </c>
      <c r="E58" s="297"/>
      <c r="F58" s="297"/>
      <c r="G58" s="297"/>
      <c r="H58" s="297"/>
      <c r="I58" s="297"/>
      <c r="J58" s="297"/>
      <c r="K58" s="297"/>
      <c r="L58" s="297"/>
      <c r="M58" s="297"/>
      <c r="N58" s="321"/>
      <c r="O58" s="298">
        <v>700</v>
      </c>
      <c r="P58" s="299"/>
      <c r="Q58" s="299"/>
      <c r="R58" s="300"/>
      <c r="S58" s="299"/>
      <c r="T58" s="301"/>
      <c r="U58" s="569"/>
      <c r="V58" s="569"/>
      <c r="W58" s="569"/>
      <c r="X58" s="569"/>
      <c r="Y58" s="569"/>
      <c r="Z58" s="569"/>
      <c r="AA58" s="569"/>
      <c r="AB58" s="406"/>
      <c r="AC58" s="407"/>
      <c r="AD58" s="407"/>
      <c r="AE58" s="407"/>
      <c r="AF58" s="407"/>
      <c r="AG58" s="407"/>
      <c r="AH58" s="408"/>
      <c r="AI58" s="369"/>
      <c r="AJ58" s="370"/>
      <c r="AK58" s="370"/>
      <c r="AL58" s="370"/>
      <c r="AM58" s="370"/>
      <c r="AN58" s="371"/>
      <c r="AO58" s="98"/>
      <c r="AP58" s="98"/>
      <c r="AQ58" s="98"/>
      <c r="AR58" s="98"/>
      <c r="AS58" s="98"/>
      <c r="AT58" s="98"/>
      <c r="AU58" s="98"/>
      <c r="AV58" s="98"/>
      <c r="AW58" s="98"/>
      <c r="AX58" s="98"/>
      <c r="AY58" s="98"/>
      <c r="AZ58" s="98"/>
      <c r="BA58" s="98"/>
      <c r="BB58" s="98"/>
      <c r="BC58" s="98"/>
      <c r="BD58" s="98"/>
      <c r="BE58" s="98"/>
      <c r="BF58" s="98"/>
      <c r="BG58" s="98"/>
      <c r="BH58" s="98"/>
      <c r="BI58" s="293">
        <v>413038</v>
      </c>
      <c r="BJ58" s="294"/>
      <c r="BK58" s="295"/>
      <c r="BL58" s="296" t="s">
        <v>2030</v>
      </c>
      <c r="BM58" s="297"/>
      <c r="BN58" s="297"/>
      <c r="BO58" s="297"/>
      <c r="BP58" s="297"/>
      <c r="BQ58" s="297"/>
      <c r="BR58" s="297"/>
      <c r="BS58" s="297"/>
      <c r="BT58" s="297"/>
      <c r="BU58" s="297"/>
      <c r="BV58" s="321"/>
      <c r="BW58" s="298">
        <v>500</v>
      </c>
      <c r="BX58" s="299"/>
      <c r="BY58" s="299"/>
      <c r="BZ58" s="300"/>
      <c r="CA58" s="299"/>
      <c r="CB58" s="301"/>
      <c r="CC58" s="569" t="s">
        <v>392</v>
      </c>
      <c r="CD58" s="569"/>
      <c r="CE58" s="569"/>
      <c r="CF58" s="569"/>
      <c r="CG58" s="569"/>
      <c r="CH58" s="569"/>
      <c r="CI58" s="569"/>
      <c r="CJ58" s="366">
        <f>BW18+BW24+BW27+BW45+BW51+BW56+BW62+CQ17+CQ21+CQ27+CQ32+CQ36+CQ45+CQ49+CQ57</f>
        <v>44030</v>
      </c>
      <c r="CK58" s="404"/>
      <c r="CL58" s="404"/>
      <c r="CM58" s="404"/>
      <c r="CN58" s="404"/>
      <c r="CO58" s="404"/>
      <c r="CP58" s="405"/>
      <c r="CQ58" s="369"/>
      <c r="CR58" s="370"/>
      <c r="CS58" s="370"/>
      <c r="CT58" s="370"/>
      <c r="CU58" s="370"/>
      <c r="CV58" s="371"/>
    </row>
    <row r="59" spans="1:106" ht="15.75" customHeight="1" thickBot="1" x14ac:dyDescent="0.25">
      <c r="A59" s="293">
        <v>411040</v>
      </c>
      <c r="B59" s="294"/>
      <c r="C59" s="295"/>
      <c r="D59" s="296" t="s">
        <v>2322</v>
      </c>
      <c r="E59" s="297"/>
      <c r="F59" s="297"/>
      <c r="G59" s="297"/>
      <c r="H59" s="297"/>
      <c r="I59" s="297"/>
      <c r="J59" s="297"/>
      <c r="K59" s="297"/>
      <c r="L59" s="297"/>
      <c r="M59" s="297"/>
      <c r="N59" s="321"/>
      <c r="O59" s="298">
        <v>500</v>
      </c>
      <c r="P59" s="299"/>
      <c r="Q59" s="299"/>
      <c r="R59" s="300"/>
      <c r="S59" s="299"/>
      <c r="T59" s="301"/>
      <c r="U59" s="570"/>
      <c r="V59" s="570"/>
      <c r="W59" s="570"/>
      <c r="X59" s="570"/>
      <c r="Y59" s="570"/>
      <c r="Z59" s="570"/>
      <c r="AA59" s="570"/>
      <c r="AB59" s="409"/>
      <c r="AC59" s="410"/>
      <c r="AD59" s="410"/>
      <c r="AE59" s="410"/>
      <c r="AF59" s="410"/>
      <c r="AG59" s="410"/>
      <c r="AH59" s="411"/>
      <c r="AI59" s="372"/>
      <c r="AJ59" s="373"/>
      <c r="AK59" s="373"/>
      <c r="AL59" s="373"/>
      <c r="AM59" s="373"/>
      <c r="AN59" s="374"/>
      <c r="AO59" s="98"/>
      <c r="AP59" s="98"/>
      <c r="AQ59" s="98"/>
      <c r="AR59" s="98"/>
      <c r="AS59" s="98"/>
      <c r="AT59" s="98"/>
      <c r="AU59" s="98"/>
      <c r="AV59" s="98"/>
      <c r="AW59" s="98"/>
      <c r="AX59" s="98"/>
      <c r="AY59" s="98"/>
      <c r="AZ59" s="98"/>
      <c r="BA59" s="98"/>
      <c r="BB59" s="98"/>
      <c r="BC59" s="98"/>
      <c r="BD59" s="98"/>
      <c r="BE59" s="98"/>
      <c r="BF59" s="98"/>
      <c r="BG59" s="98"/>
      <c r="BH59" s="98"/>
      <c r="BI59" s="293">
        <v>413039</v>
      </c>
      <c r="BJ59" s="294"/>
      <c r="BK59" s="295"/>
      <c r="BL59" s="296" t="s">
        <v>2236</v>
      </c>
      <c r="BM59" s="297"/>
      <c r="BN59" s="297"/>
      <c r="BO59" s="297"/>
      <c r="BP59" s="297"/>
      <c r="BQ59" s="297"/>
      <c r="BR59" s="297"/>
      <c r="BS59" s="297"/>
      <c r="BT59" s="297"/>
      <c r="BU59" s="297"/>
      <c r="BV59" s="321"/>
      <c r="BW59" s="298">
        <v>400</v>
      </c>
      <c r="BX59" s="299"/>
      <c r="BY59" s="299"/>
      <c r="BZ59" s="300"/>
      <c r="CA59" s="299"/>
      <c r="CB59" s="301"/>
      <c r="CC59" s="569"/>
      <c r="CD59" s="569"/>
      <c r="CE59" s="569"/>
      <c r="CF59" s="569"/>
      <c r="CG59" s="569"/>
      <c r="CH59" s="569"/>
      <c r="CI59" s="569"/>
      <c r="CJ59" s="406"/>
      <c r="CK59" s="407"/>
      <c r="CL59" s="407"/>
      <c r="CM59" s="407"/>
      <c r="CN59" s="407"/>
      <c r="CO59" s="407"/>
      <c r="CP59" s="408"/>
      <c r="CQ59" s="369"/>
      <c r="CR59" s="370"/>
      <c r="CS59" s="370"/>
      <c r="CT59" s="370"/>
      <c r="CU59" s="370"/>
      <c r="CV59" s="371"/>
    </row>
    <row r="60" spans="1:106" ht="15.75" customHeight="1" thickBot="1" x14ac:dyDescent="0.25">
      <c r="A60" s="293">
        <v>411041</v>
      </c>
      <c r="B60" s="294"/>
      <c r="C60" s="295"/>
      <c r="D60" s="296" t="s">
        <v>2323</v>
      </c>
      <c r="E60" s="297"/>
      <c r="F60" s="297"/>
      <c r="G60" s="297"/>
      <c r="H60" s="297"/>
      <c r="I60" s="297"/>
      <c r="J60" s="297"/>
      <c r="K60" s="297"/>
      <c r="L60" s="297"/>
      <c r="M60" s="297"/>
      <c r="N60" s="321"/>
      <c r="O60" s="298">
        <v>250</v>
      </c>
      <c r="P60" s="299"/>
      <c r="Q60" s="299"/>
      <c r="R60" s="300"/>
      <c r="S60" s="299"/>
      <c r="T60" s="301"/>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293">
        <v>413040</v>
      </c>
      <c r="BJ60" s="294"/>
      <c r="BK60" s="295"/>
      <c r="BL60" s="296" t="s">
        <v>2238</v>
      </c>
      <c r="BM60" s="297"/>
      <c r="BN60" s="297"/>
      <c r="BO60" s="297"/>
      <c r="BP60" s="297"/>
      <c r="BQ60" s="297"/>
      <c r="BR60" s="297"/>
      <c r="BS60" s="297"/>
      <c r="BT60" s="297"/>
      <c r="BU60" s="297"/>
      <c r="BV60" s="321"/>
      <c r="BW60" s="298">
        <v>700</v>
      </c>
      <c r="BX60" s="299"/>
      <c r="BY60" s="299"/>
      <c r="BZ60" s="300"/>
      <c r="CA60" s="299"/>
      <c r="CB60" s="301"/>
      <c r="CC60" s="570"/>
      <c r="CD60" s="570"/>
      <c r="CE60" s="570"/>
      <c r="CF60" s="570"/>
      <c r="CG60" s="570"/>
      <c r="CH60" s="570"/>
      <c r="CI60" s="570"/>
      <c r="CJ60" s="409"/>
      <c r="CK60" s="410"/>
      <c r="CL60" s="410"/>
      <c r="CM60" s="410"/>
      <c r="CN60" s="410"/>
      <c r="CO60" s="410"/>
      <c r="CP60" s="411"/>
      <c r="CQ60" s="372"/>
      <c r="CR60" s="373"/>
      <c r="CS60" s="373"/>
      <c r="CT60" s="373"/>
      <c r="CU60" s="373"/>
      <c r="CV60" s="374"/>
    </row>
    <row r="61" spans="1:106" ht="15.75" customHeight="1" x14ac:dyDescent="0.2">
      <c r="A61" s="376" t="s">
        <v>2240</v>
      </c>
      <c r="B61" s="377"/>
      <c r="C61" s="377"/>
      <c r="D61" s="377"/>
      <c r="E61" s="377"/>
      <c r="F61" s="377"/>
      <c r="G61" s="377"/>
      <c r="H61" s="377"/>
      <c r="I61" s="377"/>
      <c r="J61" s="377"/>
      <c r="K61" s="377"/>
      <c r="L61" s="377"/>
      <c r="M61" s="377"/>
      <c r="N61" s="378"/>
      <c r="O61" s="356">
        <f>SUM(O58:O60)</f>
        <v>1450</v>
      </c>
      <c r="P61" s="357"/>
      <c r="Q61" s="358"/>
      <c r="R61" s="359" t="str">
        <f>IF(COUNTA(R58:R60)=0,"",SUMIF(R58:R60,"●",O58:O60)+SUM(R58:R60))</f>
        <v/>
      </c>
      <c r="S61" s="357"/>
      <c r="T61" s="35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293">
        <v>413041</v>
      </c>
      <c r="BJ61" s="294"/>
      <c r="BK61" s="295"/>
      <c r="BL61" s="296" t="s">
        <v>2241</v>
      </c>
      <c r="BM61" s="297"/>
      <c r="BN61" s="297"/>
      <c r="BO61" s="297"/>
      <c r="BP61" s="297"/>
      <c r="BQ61" s="297"/>
      <c r="BR61" s="297"/>
      <c r="BS61" s="297"/>
      <c r="BT61" s="297"/>
      <c r="BU61" s="297"/>
      <c r="BV61" s="321"/>
      <c r="BW61" s="298">
        <v>300</v>
      </c>
      <c r="BX61" s="299"/>
      <c r="BY61" s="299"/>
      <c r="BZ61" s="300"/>
      <c r="CA61" s="299"/>
      <c r="CB61" s="301"/>
      <c r="CC61" s="98"/>
      <c r="CD61" s="98"/>
      <c r="CE61" s="98"/>
      <c r="CF61" s="98"/>
      <c r="CG61" s="98"/>
      <c r="CH61" s="98"/>
      <c r="CI61" s="98"/>
      <c r="CJ61" s="98"/>
      <c r="CK61" s="98"/>
      <c r="CL61" s="98"/>
      <c r="CM61" s="98"/>
      <c r="CN61" s="98"/>
      <c r="CO61" s="98"/>
      <c r="CP61" s="98"/>
      <c r="CQ61" s="98"/>
      <c r="CR61" s="98"/>
      <c r="CS61" s="98"/>
      <c r="CT61" s="98"/>
      <c r="CU61" s="98"/>
      <c r="CV61" s="98"/>
    </row>
    <row r="62" spans="1:106" ht="15.75" customHeight="1" thickBot="1" x14ac:dyDescent="0.25">
      <c r="A62" s="293">
        <v>411043</v>
      </c>
      <c r="B62" s="294"/>
      <c r="C62" s="295"/>
      <c r="D62" s="296" t="s">
        <v>2243</v>
      </c>
      <c r="E62" s="297"/>
      <c r="F62" s="297"/>
      <c r="G62" s="297"/>
      <c r="H62" s="297"/>
      <c r="I62" s="297"/>
      <c r="J62" s="297"/>
      <c r="K62" s="297"/>
      <c r="L62" s="297"/>
      <c r="M62" s="297"/>
      <c r="N62" s="321"/>
      <c r="O62" s="298">
        <v>100</v>
      </c>
      <c r="P62" s="299"/>
      <c r="Q62" s="299"/>
      <c r="R62" s="300"/>
      <c r="S62" s="299"/>
      <c r="T62" s="301"/>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376" t="s">
        <v>2244</v>
      </c>
      <c r="BJ62" s="377"/>
      <c r="BK62" s="377"/>
      <c r="BL62" s="377"/>
      <c r="BM62" s="377"/>
      <c r="BN62" s="377"/>
      <c r="BO62" s="377"/>
      <c r="BP62" s="377"/>
      <c r="BQ62" s="377"/>
      <c r="BR62" s="377"/>
      <c r="BS62" s="377"/>
      <c r="BT62" s="377"/>
      <c r="BU62" s="377"/>
      <c r="BV62" s="378"/>
      <c r="BW62" s="356">
        <f>SUM(BW57:BW61)</f>
        <v>2400</v>
      </c>
      <c r="BX62" s="357"/>
      <c r="BY62" s="358"/>
      <c r="BZ62" s="359" t="str">
        <f>IF(COUNTA(BZ57:BZ61)=0,"",SUMIF(BZ57:BZ61,"●",BW57:BW61)+SUM(BZ57:BZ61))</f>
        <v/>
      </c>
      <c r="CA62" s="357"/>
      <c r="CB62" s="358"/>
      <c r="CC62" s="98"/>
      <c r="CD62" s="98"/>
      <c r="CE62" s="98"/>
      <c r="CF62" s="98"/>
      <c r="CG62" s="98"/>
      <c r="CH62" s="98"/>
      <c r="CI62" s="98"/>
      <c r="CJ62" s="98"/>
      <c r="CK62" s="98"/>
      <c r="CL62" s="98"/>
      <c r="CM62" s="98"/>
      <c r="CN62" s="98"/>
      <c r="CO62" s="98"/>
      <c r="CP62" s="98"/>
      <c r="CQ62" s="98"/>
      <c r="CR62" s="98"/>
      <c r="CS62" s="98"/>
      <c r="CT62" s="98"/>
      <c r="CU62" s="98"/>
      <c r="CV62" s="98"/>
    </row>
    <row r="63" spans="1:106" ht="15.75" customHeight="1" thickTop="1" x14ac:dyDescent="0.2">
      <c r="A63" s="293">
        <v>411044</v>
      </c>
      <c r="B63" s="294"/>
      <c r="C63" s="295"/>
      <c r="D63" s="296" t="s">
        <v>2245</v>
      </c>
      <c r="E63" s="297"/>
      <c r="F63" s="297"/>
      <c r="G63" s="297"/>
      <c r="H63" s="297"/>
      <c r="I63" s="297"/>
      <c r="J63" s="297"/>
      <c r="K63" s="297"/>
      <c r="L63" s="297"/>
      <c r="M63" s="297"/>
      <c r="N63" s="321"/>
      <c r="O63" s="298">
        <v>250</v>
      </c>
      <c r="P63" s="299"/>
      <c r="Q63" s="299"/>
      <c r="R63" s="300"/>
      <c r="S63" s="299"/>
      <c r="T63" s="301"/>
      <c r="U63" s="98"/>
      <c r="V63" s="98"/>
      <c r="W63" s="98"/>
      <c r="X63" s="98"/>
      <c r="Y63" s="98"/>
      <c r="Z63" s="98"/>
      <c r="AA63" s="98"/>
      <c r="AB63" s="98"/>
      <c r="AC63" s="98"/>
      <c r="AD63" s="98"/>
      <c r="AE63" s="98"/>
      <c r="AF63" s="98"/>
      <c r="AG63" s="98"/>
      <c r="AH63" s="98"/>
      <c r="AI63" s="98"/>
      <c r="AJ63" s="98"/>
      <c r="AK63" s="98"/>
      <c r="AL63" s="98"/>
      <c r="AM63" s="98"/>
      <c r="AN63" s="98"/>
      <c r="AO63" s="98"/>
      <c r="AP63" s="354" t="s">
        <v>63</v>
      </c>
      <c r="AQ63" s="351"/>
      <c r="AR63" s="351"/>
      <c r="AS63" s="351"/>
      <c r="AT63" s="355"/>
      <c r="AU63" s="723" t="s">
        <v>64</v>
      </c>
      <c r="AV63" s="351"/>
      <c r="AW63" s="351"/>
      <c r="AX63" s="351"/>
      <c r="AY63" s="351"/>
      <c r="AZ63" s="113"/>
      <c r="BA63" s="723" t="s">
        <v>65</v>
      </c>
      <c r="BB63" s="351"/>
      <c r="BC63" s="352"/>
      <c r="BD63" s="98"/>
      <c r="BE63" s="98"/>
      <c r="BF63" s="98"/>
      <c r="BG63" s="98"/>
      <c r="BH63" s="98"/>
      <c r="BI63" s="112"/>
      <c r="BJ63" s="112"/>
      <c r="BK63" s="112"/>
      <c r="BL63" s="112"/>
      <c r="BM63" s="112"/>
      <c r="BN63" s="112"/>
      <c r="BO63" s="112"/>
      <c r="BP63" s="112"/>
      <c r="BQ63" s="112"/>
      <c r="BR63" s="112"/>
      <c r="BS63" s="112"/>
      <c r="BT63" s="112"/>
      <c r="BU63" s="112"/>
      <c r="BV63" s="112"/>
      <c r="BW63" s="112"/>
      <c r="BX63" s="112"/>
      <c r="BY63" s="112"/>
      <c r="BZ63" s="100"/>
      <c r="CA63" s="100"/>
      <c r="CB63" s="100"/>
      <c r="CC63" s="98"/>
      <c r="CD63" s="98"/>
      <c r="CE63" s="98"/>
      <c r="CF63" s="98"/>
      <c r="CG63" s="98"/>
      <c r="CH63" s="98"/>
      <c r="CI63" s="98"/>
      <c r="CJ63" s="98"/>
      <c r="CK63" s="98"/>
      <c r="CL63" s="98"/>
      <c r="CM63" s="98"/>
      <c r="CN63" s="98"/>
      <c r="CO63" s="98"/>
      <c r="CP63" s="98"/>
      <c r="CQ63" s="98"/>
      <c r="CR63" s="98"/>
      <c r="CS63" s="98"/>
      <c r="CT63" s="98"/>
      <c r="CU63" s="98"/>
      <c r="CV63" s="98"/>
    </row>
    <row r="64" spans="1:106" ht="15.75" customHeight="1" x14ac:dyDescent="0.2">
      <c r="A64" s="293">
        <v>411045</v>
      </c>
      <c r="B64" s="294"/>
      <c r="C64" s="295"/>
      <c r="D64" s="296" t="s">
        <v>2246</v>
      </c>
      <c r="E64" s="297"/>
      <c r="F64" s="297"/>
      <c r="G64" s="297"/>
      <c r="H64" s="297"/>
      <c r="I64" s="297"/>
      <c r="J64" s="297"/>
      <c r="K64" s="297"/>
      <c r="L64" s="297"/>
      <c r="M64" s="297"/>
      <c r="N64" s="321"/>
      <c r="O64" s="298">
        <v>600</v>
      </c>
      <c r="P64" s="299"/>
      <c r="Q64" s="299"/>
      <c r="R64" s="300"/>
      <c r="S64" s="299"/>
      <c r="T64" s="301"/>
      <c r="U64" s="98"/>
      <c r="V64" s="98"/>
      <c r="W64" s="98"/>
      <c r="X64" s="98"/>
      <c r="Y64" s="98"/>
      <c r="Z64" s="98"/>
      <c r="AA64" s="98"/>
      <c r="AB64" s="98"/>
      <c r="AC64" s="98"/>
      <c r="AD64" s="98"/>
      <c r="AE64" s="98"/>
      <c r="AF64" s="596" t="s">
        <v>450</v>
      </c>
      <c r="AG64" s="597"/>
      <c r="AH64" s="597"/>
      <c r="AI64" s="597"/>
      <c r="AJ64" s="597"/>
      <c r="AK64" s="597"/>
      <c r="AL64" s="597"/>
      <c r="AM64" s="598"/>
      <c r="AN64" s="98"/>
      <c r="AO64" s="98"/>
      <c r="AP64" s="341" t="s">
        <v>2247</v>
      </c>
      <c r="AQ64" s="342"/>
      <c r="AR64" s="342"/>
      <c r="AS64" s="342"/>
      <c r="AT64" s="343"/>
      <c r="AU64" s="813">
        <f>AB57+BW18+BW44</f>
        <v>60165</v>
      </c>
      <c r="AV64" s="813"/>
      <c r="AW64" s="813"/>
      <c r="AX64" s="813"/>
      <c r="AY64" s="88" t="s">
        <v>66</v>
      </c>
      <c r="AZ64" s="89"/>
      <c r="BA64" s="814" t="s">
        <v>58</v>
      </c>
      <c r="BB64" s="815"/>
      <c r="BC64" s="816"/>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row>
    <row r="65" spans="1:104" ht="15.75" customHeight="1" x14ac:dyDescent="0.2">
      <c r="A65" s="293">
        <v>411046</v>
      </c>
      <c r="B65" s="294"/>
      <c r="C65" s="295"/>
      <c r="D65" s="296" t="s">
        <v>75</v>
      </c>
      <c r="E65" s="297"/>
      <c r="F65" s="297"/>
      <c r="G65" s="297"/>
      <c r="H65" s="297"/>
      <c r="I65" s="297"/>
      <c r="J65" s="297"/>
      <c r="K65" s="297"/>
      <c r="L65" s="297"/>
      <c r="M65" s="297"/>
      <c r="N65" s="321"/>
      <c r="O65" s="298">
        <v>600</v>
      </c>
      <c r="P65" s="299"/>
      <c r="Q65" s="299"/>
      <c r="R65" s="300"/>
      <c r="S65" s="299"/>
      <c r="T65" s="301"/>
      <c r="U65" s="98"/>
      <c r="V65" s="98"/>
      <c r="W65" s="98"/>
      <c r="X65" s="98"/>
      <c r="Y65" s="98"/>
      <c r="Z65" s="98"/>
      <c r="AA65" s="98"/>
      <c r="AB65" s="98"/>
      <c r="AC65" s="98"/>
      <c r="AD65" s="98"/>
      <c r="AE65" s="98"/>
      <c r="AF65" s="589" t="s">
        <v>453</v>
      </c>
      <c r="AG65" s="590"/>
      <c r="AH65" s="590"/>
      <c r="AI65" s="591"/>
      <c r="AJ65" s="589" t="s">
        <v>923</v>
      </c>
      <c r="AK65" s="590"/>
      <c r="AL65" s="590"/>
      <c r="AM65" s="591"/>
      <c r="AN65" s="98"/>
      <c r="AO65" s="98"/>
      <c r="AP65" s="556" t="s">
        <v>2248</v>
      </c>
      <c r="AQ65" s="557"/>
      <c r="AR65" s="557"/>
      <c r="AS65" s="557"/>
      <c r="AT65" s="101"/>
      <c r="AU65" s="808">
        <f>SUM(BW24,BW27,BW28:BY40,BW42:BY43,BW51,CQ22:CS25)</f>
        <v>16420</v>
      </c>
      <c r="AV65" s="808"/>
      <c r="AW65" s="808"/>
      <c r="AX65" s="808"/>
      <c r="AY65" s="333" t="s">
        <v>66</v>
      </c>
      <c r="AZ65" s="334"/>
      <c r="BA65" s="811" t="s">
        <v>58</v>
      </c>
      <c r="BB65" s="811"/>
      <c r="BC65" s="812"/>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79"/>
      <c r="CB65" s="79"/>
      <c r="CC65" s="98"/>
      <c r="CD65" s="98"/>
      <c r="CE65" s="98"/>
      <c r="CF65" s="98"/>
      <c r="CG65" s="98"/>
      <c r="CH65" s="98"/>
      <c r="CI65" s="98"/>
      <c r="CJ65" s="98"/>
      <c r="CK65" s="98"/>
      <c r="CL65" s="98"/>
      <c r="CM65" s="98"/>
      <c r="CN65" s="98"/>
      <c r="CO65" s="98"/>
      <c r="CP65" s="98"/>
      <c r="CQ65" s="98"/>
      <c r="CR65" s="98"/>
      <c r="CS65" s="98"/>
      <c r="CT65" s="98"/>
      <c r="CU65" s="98"/>
      <c r="CV65" s="98"/>
    </row>
    <row r="66" spans="1:104" ht="15.75" customHeight="1" thickBot="1" x14ac:dyDescent="0.25">
      <c r="A66" s="293">
        <v>411047</v>
      </c>
      <c r="B66" s="294"/>
      <c r="C66" s="295"/>
      <c r="D66" s="296" t="s">
        <v>2249</v>
      </c>
      <c r="E66" s="297"/>
      <c r="F66" s="297"/>
      <c r="G66" s="297"/>
      <c r="H66" s="297"/>
      <c r="I66" s="297"/>
      <c r="J66" s="297"/>
      <c r="K66" s="297"/>
      <c r="L66" s="297"/>
      <c r="M66" s="297"/>
      <c r="N66" s="321"/>
      <c r="O66" s="298">
        <v>400</v>
      </c>
      <c r="P66" s="299"/>
      <c r="Q66" s="299"/>
      <c r="R66" s="300"/>
      <c r="S66" s="299"/>
      <c r="T66" s="301"/>
      <c r="U66" s="98"/>
      <c r="V66" s="98"/>
      <c r="W66" s="98"/>
      <c r="X66" s="98"/>
      <c r="Y66" s="98"/>
      <c r="Z66" s="98"/>
      <c r="AA66" s="98"/>
      <c r="AB66" s="98"/>
      <c r="AC66" s="98"/>
      <c r="AD66" s="98"/>
      <c r="AE66" s="98"/>
      <c r="AF66" s="589" t="s">
        <v>457</v>
      </c>
      <c r="AG66" s="590"/>
      <c r="AH66" s="590"/>
      <c r="AI66" s="591"/>
      <c r="AJ66" s="589">
        <v>2.6</v>
      </c>
      <c r="AK66" s="590"/>
      <c r="AL66" s="590"/>
      <c r="AM66" s="591"/>
      <c r="AN66" s="98"/>
      <c r="AO66" s="98"/>
      <c r="AP66" s="556" t="s">
        <v>2250</v>
      </c>
      <c r="AQ66" s="557"/>
      <c r="AR66" s="557"/>
      <c r="AS66" s="557"/>
      <c r="AT66" s="87"/>
      <c r="AU66" s="808">
        <f>SUM(BW41,BW56,BW62,CQ17,CQ21,CQ26,CQ32,CQ36,CQ45,CQ49)</f>
        <v>21370</v>
      </c>
      <c r="AV66" s="808"/>
      <c r="AW66" s="808"/>
      <c r="AX66" s="808"/>
      <c r="AY66" s="333" t="s">
        <v>53</v>
      </c>
      <c r="AZ66" s="334"/>
      <c r="BA66" s="809" t="s">
        <v>58</v>
      </c>
      <c r="BB66" s="809"/>
      <c r="BC66" s="810"/>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80"/>
      <c r="CB66" s="80"/>
      <c r="CC66" s="98"/>
      <c r="CD66" s="98"/>
      <c r="CE66" s="98"/>
      <c r="CF66" s="98"/>
      <c r="CG66" s="98"/>
      <c r="CH66" s="98"/>
      <c r="CI66" s="98"/>
      <c r="CJ66" s="98"/>
      <c r="CK66" s="98"/>
      <c r="CL66" s="98"/>
      <c r="CM66" s="98"/>
      <c r="CN66" s="98"/>
      <c r="CO66" s="98"/>
      <c r="CP66" s="98"/>
      <c r="CQ66" s="98"/>
      <c r="CR66" s="98"/>
      <c r="CS66" s="98"/>
      <c r="CT66" s="98"/>
      <c r="CU66" s="98"/>
      <c r="CV66" s="98"/>
      <c r="CZ66" s="36"/>
    </row>
    <row r="67" spans="1:104" ht="15.75" customHeight="1" thickBot="1" x14ac:dyDescent="0.25">
      <c r="A67" s="293">
        <v>411048</v>
      </c>
      <c r="B67" s="294"/>
      <c r="C67" s="295"/>
      <c r="D67" s="296" t="s">
        <v>2251</v>
      </c>
      <c r="E67" s="297"/>
      <c r="F67" s="297"/>
      <c r="G67" s="297"/>
      <c r="H67" s="297"/>
      <c r="I67" s="297"/>
      <c r="J67" s="297"/>
      <c r="K67" s="297"/>
      <c r="L67" s="297"/>
      <c r="M67" s="297"/>
      <c r="N67" s="321"/>
      <c r="O67" s="298">
        <v>150</v>
      </c>
      <c r="P67" s="299"/>
      <c r="Q67" s="299"/>
      <c r="R67" s="300"/>
      <c r="S67" s="299"/>
      <c r="T67" s="301"/>
      <c r="U67" s="98"/>
      <c r="V67" s="98"/>
      <c r="W67" s="98"/>
      <c r="X67" s="98"/>
      <c r="Y67" s="98"/>
      <c r="Z67" s="98"/>
      <c r="AA67" s="98"/>
      <c r="AB67" s="98"/>
      <c r="AC67" s="98"/>
      <c r="AD67" s="98"/>
      <c r="AE67" s="98"/>
      <c r="AF67" s="589" t="s">
        <v>461</v>
      </c>
      <c r="AG67" s="590"/>
      <c r="AH67" s="590"/>
      <c r="AI67" s="591"/>
      <c r="AJ67" s="589">
        <v>3</v>
      </c>
      <c r="AK67" s="590"/>
      <c r="AL67" s="590"/>
      <c r="AM67" s="591"/>
      <c r="AN67" s="98"/>
      <c r="AO67" s="98"/>
      <c r="AP67" s="338" t="s">
        <v>2252</v>
      </c>
      <c r="AQ67" s="339"/>
      <c r="AR67" s="339"/>
      <c r="AS67" s="339"/>
      <c r="AT67" s="340"/>
      <c r="AU67" s="804">
        <f>SUM(CQ57)</f>
        <v>3090</v>
      </c>
      <c r="AV67" s="804"/>
      <c r="AW67" s="804"/>
      <c r="AX67" s="804"/>
      <c r="AY67" s="603" t="s">
        <v>66</v>
      </c>
      <c r="AZ67" s="604"/>
      <c r="BA67" s="805" t="s">
        <v>58</v>
      </c>
      <c r="BB67" s="806"/>
      <c r="BC67" s="807"/>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313" t="s">
        <v>472</v>
      </c>
      <c r="CC67" s="314"/>
      <c r="CD67" s="314"/>
      <c r="CE67" s="314"/>
      <c r="CF67" s="314"/>
      <c r="CG67" s="314"/>
      <c r="CH67" s="314"/>
      <c r="CI67" s="314"/>
      <c r="CJ67" s="314"/>
      <c r="CK67" s="314"/>
      <c r="CL67" s="314"/>
      <c r="CM67" s="314"/>
      <c r="CN67" s="314"/>
      <c r="CO67" s="314"/>
      <c r="CP67" s="314"/>
      <c r="CQ67" s="314"/>
      <c r="CR67" s="314"/>
      <c r="CS67" s="314"/>
      <c r="CT67" s="314"/>
      <c r="CU67" s="314"/>
      <c r="CV67" s="315"/>
    </row>
    <row r="68" spans="1:104" ht="15.75" customHeight="1" thickBot="1" x14ac:dyDescent="0.25">
      <c r="A68" s="293">
        <v>411049</v>
      </c>
      <c r="B68" s="294"/>
      <c r="C68" s="295"/>
      <c r="D68" s="296" t="s">
        <v>76</v>
      </c>
      <c r="E68" s="297"/>
      <c r="F68" s="297"/>
      <c r="G68" s="297"/>
      <c r="H68" s="297"/>
      <c r="I68" s="297"/>
      <c r="J68" s="297"/>
      <c r="K68" s="297"/>
      <c r="L68" s="297"/>
      <c r="M68" s="297"/>
      <c r="N68" s="321"/>
      <c r="O68" s="298">
        <v>750</v>
      </c>
      <c r="P68" s="299"/>
      <c r="Q68" s="299"/>
      <c r="R68" s="300"/>
      <c r="S68" s="299"/>
      <c r="T68" s="301"/>
      <c r="U68" s="98"/>
      <c r="V68" s="98"/>
      <c r="W68" s="98"/>
      <c r="X68" s="98"/>
      <c r="Y68" s="98"/>
      <c r="Z68" s="98"/>
      <c r="AA68" s="98"/>
      <c r="AB68" s="98"/>
      <c r="AC68" s="98"/>
      <c r="AD68" s="98"/>
      <c r="AE68" s="98"/>
      <c r="AF68" s="589" t="s">
        <v>464</v>
      </c>
      <c r="AG68" s="590"/>
      <c r="AH68" s="590"/>
      <c r="AI68" s="591"/>
      <c r="AJ68" s="589">
        <v>4.2</v>
      </c>
      <c r="AK68" s="590"/>
      <c r="AL68" s="590"/>
      <c r="AM68" s="591"/>
      <c r="AN68" s="98"/>
      <c r="AO68" s="98"/>
      <c r="AP68" s="327" t="s">
        <v>67</v>
      </c>
      <c r="AQ68" s="328"/>
      <c r="AR68" s="328"/>
      <c r="AS68" s="328"/>
      <c r="AT68" s="329"/>
      <c r="AU68" s="330">
        <f>SUM(AU64:AX67)</f>
        <v>101045</v>
      </c>
      <c r="AV68" s="330"/>
      <c r="AW68" s="330"/>
      <c r="AX68" s="330"/>
      <c r="AY68" s="324" t="s">
        <v>66</v>
      </c>
      <c r="AZ68" s="324"/>
      <c r="BA68" s="324"/>
      <c r="BB68" s="324"/>
      <c r="BC68" s="325"/>
      <c r="BD68" s="98"/>
      <c r="BE68" s="98"/>
      <c r="BF68" s="98"/>
      <c r="BG68" s="98"/>
      <c r="BH68" s="98"/>
      <c r="BI68" s="98"/>
      <c r="BJ68" s="98"/>
      <c r="BZ68" s="98"/>
      <c r="CA68" s="98"/>
      <c r="CB68" s="316"/>
      <c r="CC68" s="317"/>
      <c r="CD68" s="317"/>
      <c r="CE68" s="317"/>
      <c r="CF68" s="317"/>
      <c r="CG68" s="317"/>
      <c r="CH68" s="317"/>
      <c r="CI68" s="317"/>
      <c r="CJ68" s="317"/>
      <c r="CK68" s="317"/>
      <c r="CL68" s="317"/>
      <c r="CM68" s="317"/>
      <c r="CN68" s="317"/>
      <c r="CO68" s="317"/>
      <c r="CP68" s="317"/>
      <c r="CQ68" s="317"/>
      <c r="CR68" s="317"/>
      <c r="CS68" s="317"/>
      <c r="CT68" s="317"/>
      <c r="CU68" s="317"/>
      <c r="CV68" s="318"/>
    </row>
    <row r="69" spans="1:104" ht="15.75" customHeight="1" thickBot="1" x14ac:dyDescent="0.25">
      <c r="A69" s="278" t="s">
        <v>2253</v>
      </c>
      <c r="B69" s="279"/>
      <c r="C69" s="279"/>
      <c r="D69" s="279"/>
      <c r="E69" s="279"/>
      <c r="F69" s="279"/>
      <c r="G69" s="279"/>
      <c r="H69" s="279"/>
      <c r="I69" s="279"/>
      <c r="J69" s="279"/>
      <c r="K69" s="279"/>
      <c r="L69" s="279"/>
      <c r="M69" s="279"/>
      <c r="N69" s="320"/>
      <c r="O69" s="280">
        <f>SUM(O62:O68)</f>
        <v>2850</v>
      </c>
      <c r="P69" s="281"/>
      <c r="Q69" s="282"/>
      <c r="R69" s="571" t="str">
        <f>IF(COUNTA(R62:R68)=0,"",SUMIF(R62:R68,"●",O62:O68)+SUM(R62:R68))</f>
        <v/>
      </c>
      <c r="S69" s="572"/>
      <c r="T69" s="573"/>
      <c r="U69" s="98"/>
      <c r="V69" s="98"/>
      <c r="W69" s="98"/>
      <c r="X69" s="98"/>
      <c r="Y69" s="98"/>
      <c r="Z69" s="98"/>
      <c r="AA69" s="98"/>
      <c r="AB69" s="98"/>
      <c r="AC69" s="98"/>
      <c r="AD69" s="98"/>
      <c r="AE69" s="98"/>
      <c r="AF69" s="323" t="s">
        <v>467</v>
      </c>
      <c r="AG69" s="323"/>
      <c r="AH69" s="323"/>
      <c r="AI69" s="323"/>
      <c r="AJ69" s="323"/>
      <c r="AK69" s="323"/>
      <c r="AL69" s="323"/>
      <c r="AM69" s="323"/>
      <c r="AN69" s="98"/>
      <c r="AO69" s="98"/>
      <c r="AP69" s="599" t="s">
        <v>72</v>
      </c>
      <c r="AQ69" s="599"/>
      <c r="AR69" s="599"/>
      <c r="AS69" s="599"/>
      <c r="AT69" s="599"/>
      <c r="AU69" s="599"/>
      <c r="AV69" s="599"/>
      <c r="AW69" s="599"/>
      <c r="AX69" s="599"/>
      <c r="AY69" s="599"/>
      <c r="AZ69" s="599"/>
      <c r="BA69" s="599"/>
      <c r="BB69" s="599"/>
      <c r="BC69" s="599"/>
      <c r="BD69" s="98"/>
      <c r="BE69" s="98"/>
      <c r="BF69" s="98"/>
      <c r="BG69" s="98"/>
      <c r="BH69" s="98"/>
      <c r="BI69" s="98"/>
      <c r="BJ69" s="98"/>
      <c r="BK69" s="311" t="s">
        <v>476</v>
      </c>
      <c r="BL69" s="311"/>
      <c r="BM69" s="311"/>
      <c r="BN69" s="311"/>
      <c r="BO69" s="311"/>
      <c r="BP69" s="311"/>
      <c r="BQ69" s="311"/>
      <c r="BR69" s="311"/>
      <c r="BS69" s="311"/>
      <c r="BT69" s="311"/>
      <c r="BU69" s="311"/>
      <c r="BV69" s="311"/>
      <c r="BW69" s="311"/>
      <c r="BX69" s="311"/>
      <c r="BY69" s="311"/>
      <c r="BZ69" s="98"/>
      <c r="CA69" s="98"/>
      <c r="CB69" s="305" t="str">
        <f>IF(ヘッダ入力!$AG$35="デフォルト値",ヘッダ入力!$AY$35,VLOOKUP(ヘッダ入力!$AG$35,ヘッダ入力!$AY$35:$BB$43,1,FALSE))</f>
        <v>(株)ショッパー社町田支社</v>
      </c>
      <c r="CC69" s="306"/>
      <c r="CD69" s="306"/>
      <c r="CE69" s="306"/>
      <c r="CF69" s="306"/>
      <c r="CG69" s="306"/>
      <c r="CH69" s="306"/>
      <c r="CI69" s="306"/>
      <c r="CJ69" s="306"/>
      <c r="CK69" s="306"/>
      <c r="CL69" s="306"/>
      <c r="CM69" s="306"/>
      <c r="CN69" s="306"/>
      <c r="CO69" s="306"/>
      <c r="CP69" s="306"/>
      <c r="CQ69" s="306"/>
      <c r="CR69" s="306"/>
      <c r="CS69" s="306"/>
      <c r="CT69" s="306"/>
      <c r="CU69" s="306"/>
      <c r="CV69" s="307"/>
    </row>
    <row r="70" spans="1:104" ht="15.75" customHeight="1" x14ac:dyDescent="0.2">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600"/>
      <c r="AQ70" s="600"/>
      <c r="AR70" s="600"/>
      <c r="AS70" s="600"/>
      <c r="AT70" s="600"/>
      <c r="AU70" s="600"/>
      <c r="AV70" s="600"/>
      <c r="AW70" s="600"/>
      <c r="AX70" s="600"/>
      <c r="AY70" s="600"/>
      <c r="AZ70" s="600"/>
      <c r="BA70" s="600"/>
      <c r="BB70" s="600"/>
      <c r="BC70" s="600"/>
      <c r="BD70" s="98"/>
      <c r="BE70" s="98"/>
      <c r="BF70" s="98"/>
      <c r="BG70" s="98"/>
      <c r="BH70" s="98"/>
      <c r="BI70" s="98"/>
      <c r="BJ70" s="98"/>
      <c r="BK70" s="312"/>
      <c r="BL70" s="312"/>
      <c r="BM70" s="312"/>
      <c r="BN70" s="312"/>
      <c r="BO70" s="312"/>
      <c r="BP70" s="312"/>
      <c r="BQ70" s="312"/>
      <c r="BR70" s="312"/>
      <c r="BS70" s="312"/>
      <c r="BT70" s="312"/>
      <c r="BU70" s="312"/>
      <c r="BV70" s="312"/>
      <c r="BW70" s="312"/>
      <c r="BX70" s="312"/>
      <c r="BY70" s="312"/>
      <c r="BZ70" s="98"/>
      <c r="CA70" s="98"/>
      <c r="CB70" s="308"/>
      <c r="CC70" s="309"/>
      <c r="CD70" s="309"/>
      <c r="CE70" s="309"/>
      <c r="CF70" s="309"/>
      <c r="CG70" s="309"/>
      <c r="CH70" s="309"/>
      <c r="CI70" s="309"/>
      <c r="CJ70" s="309"/>
      <c r="CK70" s="309"/>
      <c r="CL70" s="309"/>
      <c r="CM70" s="309"/>
      <c r="CN70" s="309"/>
      <c r="CO70" s="309"/>
      <c r="CP70" s="309"/>
      <c r="CQ70" s="309"/>
      <c r="CR70" s="309"/>
      <c r="CS70" s="309"/>
      <c r="CT70" s="309"/>
      <c r="CU70" s="309"/>
      <c r="CV70" s="310"/>
    </row>
    <row r="71" spans="1:104" ht="13.5" customHeight="1" x14ac:dyDescent="0.2">
      <c r="A71" s="98" t="s">
        <v>475</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102" t="s">
        <v>1495</v>
      </c>
      <c r="BL71" s="103"/>
      <c r="BM71" s="103"/>
      <c r="BN71" s="103"/>
      <c r="BO71" s="103"/>
      <c r="BP71" s="103"/>
      <c r="BQ71" s="103"/>
      <c r="BR71" s="103"/>
      <c r="BS71" s="103"/>
      <c r="BT71" s="103"/>
      <c r="BU71" s="103"/>
      <c r="BV71" s="103"/>
      <c r="BW71" s="103"/>
      <c r="BX71" s="103"/>
      <c r="BY71" s="104"/>
      <c r="BZ71" s="98"/>
      <c r="CA71" s="98"/>
      <c r="CB71" s="593" t="str">
        <f>IF(ヘッダ入力!$AG$35="デフォルト値",ヘッダ入力!$AZ$35,VLOOKUP(ヘッダ入力!$AG$35,ヘッダ入力!$AY$35:$BB$43,2,FALSE))</f>
        <v>tel.042-725-2251／fax.042-726-3776</v>
      </c>
      <c r="CC71" s="594"/>
      <c r="CD71" s="594"/>
      <c r="CE71" s="594"/>
      <c r="CF71" s="594"/>
      <c r="CG71" s="594"/>
      <c r="CH71" s="594"/>
      <c r="CI71" s="594"/>
      <c r="CJ71" s="594"/>
      <c r="CK71" s="594"/>
      <c r="CL71" s="594"/>
      <c r="CM71" s="594"/>
      <c r="CN71" s="594"/>
      <c r="CO71" s="594"/>
      <c r="CP71" s="594"/>
      <c r="CQ71" s="594"/>
      <c r="CR71" s="594"/>
      <c r="CS71" s="594"/>
      <c r="CT71" s="594"/>
      <c r="CU71" s="594"/>
      <c r="CV71" s="595"/>
    </row>
    <row r="72" spans="1:104" ht="13.5" customHeight="1" x14ac:dyDescent="0.2">
      <c r="A72" s="98" t="s">
        <v>478</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275" t="s">
        <v>1499</v>
      </c>
      <c r="BL72" s="276"/>
      <c r="BM72" s="276"/>
      <c r="BN72" s="276"/>
      <c r="BO72" s="276"/>
      <c r="BP72" s="276"/>
      <c r="BQ72" s="276"/>
      <c r="BR72" s="276"/>
      <c r="BS72" s="276"/>
      <c r="BT72" s="276"/>
      <c r="BU72" s="276"/>
      <c r="BV72" s="276"/>
      <c r="BW72" s="276"/>
      <c r="BX72" s="276"/>
      <c r="BY72" s="277"/>
      <c r="BZ72" s="98"/>
      <c r="CA72" s="98"/>
      <c r="CB72" s="593"/>
      <c r="CC72" s="594"/>
      <c r="CD72" s="594"/>
      <c r="CE72" s="594"/>
      <c r="CF72" s="594"/>
      <c r="CG72" s="594"/>
      <c r="CH72" s="594"/>
      <c r="CI72" s="594"/>
      <c r="CJ72" s="594"/>
      <c r="CK72" s="594"/>
      <c r="CL72" s="594"/>
      <c r="CM72" s="594"/>
      <c r="CN72" s="594"/>
      <c r="CO72" s="594"/>
      <c r="CP72" s="594"/>
      <c r="CQ72" s="594"/>
      <c r="CR72" s="594"/>
      <c r="CS72" s="594"/>
      <c r="CT72" s="594"/>
      <c r="CU72" s="594"/>
      <c r="CV72" s="595"/>
    </row>
    <row r="73" spans="1:104" ht="14.25" customHeight="1" x14ac:dyDescent="0.2">
      <c r="A73" s="98" t="s">
        <v>480</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275"/>
      <c r="BL73" s="276"/>
      <c r="BM73" s="276"/>
      <c r="BN73" s="276"/>
      <c r="BO73" s="276"/>
      <c r="BP73" s="276"/>
      <c r="BQ73" s="276"/>
      <c r="BR73" s="276"/>
      <c r="BS73" s="276"/>
      <c r="BT73" s="276"/>
      <c r="BU73" s="276"/>
      <c r="BV73" s="276"/>
      <c r="BW73" s="276"/>
      <c r="BX73" s="276"/>
      <c r="BY73" s="277"/>
      <c r="BZ73" s="98"/>
      <c r="CA73" s="98"/>
      <c r="CB73" s="653" t="str">
        <f>IF(ヘッダ入力!$AG$35="デフォルト値",ヘッダ入力!$BA$35,VLOOKUP(ヘッダ入力!$AG$35,ヘッダ入力!$AY$35:$BB$43,3,FALSE))</f>
        <v>〒194-0013</v>
      </c>
      <c r="CC73" s="654"/>
      <c r="CD73" s="654"/>
      <c r="CE73" s="654"/>
      <c r="CF73" s="654"/>
      <c r="CG73" s="585" t="str">
        <f>IF(ヘッダ入力!$AG$35="デフォルト値",ヘッダ入力!$BB$35,VLOOKUP(ヘッダ入力!$AG$35,ヘッダ入力!$AY$35:$BB$43,4,FALSE))</f>
        <v>　　町田市原町田4-19-18
　　グリーンコート町田1階</v>
      </c>
      <c r="CH73" s="585"/>
      <c r="CI73" s="585"/>
      <c r="CJ73" s="585"/>
      <c r="CK73" s="585"/>
      <c r="CL73" s="585"/>
      <c r="CM73" s="585"/>
      <c r="CN73" s="585"/>
      <c r="CO73" s="585"/>
      <c r="CP73" s="585"/>
      <c r="CQ73" s="585"/>
      <c r="CR73" s="585"/>
      <c r="CS73" s="585"/>
      <c r="CT73" s="585"/>
      <c r="CU73" s="585"/>
      <c r="CV73" s="586"/>
    </row>
    <row r="74" spans="1:104" ht="13.5" customHeight="1" x14ac:dyDescent="0.2">
      <c r="A74" s="98" t="s">
        <v>483</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BI74" s="98"/>
      <c r="BJ74" s="98"/>
      <c r="BK74" s="275"/>
      <c r="BL74" s="276"/>
      <c r="BM74" s="276"/>
      <c r="BN74" s="276"/>
      <c r="BO74" s="276"/>
      <c r="BP74" s="276"/>
      <c r="BQ74" s="276"/>
      <c r="BR74" s="276"/>
      <c r="BS74" s="276"/>
      <c r="BT74" s="276"/>
      <c r="BU74" s="276"/>
      <c r="BV74" s="276"/>
      <c r="BW74" s="276"/>
      <c r="BX74" s="276"/>
      <c r="BY74" s="277"/>
      <c r="BZ74" s="98"/>
      <c r="CA74" s="98"/>
      <c r="CB74" s="653"/>
      <c r="CC74" s="654"/>
      <c r="CD74" s="654"/>
      <c r="CE74" s="654"/>
      <c r="CF74" s="654"/>
      <c r="CG74" s="585"/>
      <c r="CH74" s="585"/>
      <c r="CI74" s="585"/>
      <c r="CJ74" s="585"/>
      <c r="CK74" s="585"/>
      <c r="CL74" s="585"/>
      <c r="CM74" s="585"/>
      <c r="CN74" s="585"/>
      <c r="CO74" s="585"/>
      <c r="CP74" s="585"/>
      <c r="CQ74" s="585"/>
      <c r="CR74" s="585"/>
      <c r="CS74" s="585"/>
      <c r="CT74" s="585"/>
      <c r="CU74" s="585"/>
      <c r="CV74" s="586"/>
    </row>
    <row r="75" spans="1:104" ht="13.5" customHeight="1" thickBot="1" x14ac:dyDescent="0.25">
      <c r="A75" s="98" t="s">
        <v>486</v>
      </c>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BI75" s="98"/>
      <c r="BJ75" s="98"/>
      <c r="BK75" s="290" t="s">
        <v>1507</v>
      </c>
      <c r="BL75" s="291"/>
      <c r="BM75" s="291"/>
      <c r="BN75" s="291"/>
      <c r="BO75" s="291"/>
      <c r="BP75" s="291"/>
      <c r="BQ75" s="291"/>
      <c r="BR75" s="291"/>
      <c r="BS75" s="291"/>
      <c r="BT75" s="291"/>
      <c r="BU75" s="291"/>
      <c r="BV75" s="291"/>
      <c r="BW75" s="291"/>
      <c r="BX75" s="291"/>
      <c r="BY75" s="292"/>
      <c r="CB75" s="687"/>
      <c r="CC75" s="688"/>
      <c r="CD75" s="688"/>
      <c r="CE75" s="688"/>
      <c r="CF75" s="688"/>
      <c r="CG75" s="587"/>
      <c r="CH75" s="587"/>
      <c r="CI75" s="587"/>
      <c r="CJ75" s="587"/>
      <c r="CK75" s="587"/>
      <c r="CL75" s="587"/>
      <c r="CM75" s="587"/>
      <c r="CN75" s="587"/>
      <c r="CO75" s="587"/>
      <c r="CP75" s="587"/>
      <c r="CQ75" s="587"/>
      <c r="CR75" s="587"/>
      <c r="CS75" s="587"/>
      <c r="CT75" s="587"/>
      <c r="CU75" s="587"/>
      <c r="CV75" s="588"/>
    </row>
    <row r="76" spans="1:104" ht="13.5" customHeight="1" x14ac:dyDescent="0.2">
      <c r="A76" s="98" t="s">
        <v>487</v>
      </c>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BI76" s="98"/>
      <c r="BJ76" s="98"/>
      <c r="BK76" s="803" t="s">
        <v>491</v>
      </c>
      <c r="BL76" s="803"/>
      <c r="BM76" s="803"/>
      <c r="BN76" s="803"/>
      <c r="BO76" s="803"/>
      <c r="BP76" s="803"/>
      <c r="BQ76" s="803"/>
      <c r="BR76" s="803"/>
      <c r="BS76" s="803"/>
      <c r="BT76" s="803"/>
      <c r="BU76" s="803"/>
      <c r="BV76" s="803"/>
      <c r="BW76" s="803"/>
      <c r="BX76" s="803"/>
      <c r="BY76" s="803"/>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row>
    <row r="77" spans="1:104" x14ac:dyDescent="0.2">
      <c r="A77" s="98" t="s">
        <v>488</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BI77" s="98"/>
      <c r="BJ77" s="98"/>
      <c r="BK77" s="592"/>
      <c r="BL77" s="592"/>
      <c r="BM77" s="592"/>
      <c r="BN77" s="592"/>
      <c r="BO77" s="592"/>
      <c r="BP77" s="592"/>
      <c r="BQ77" s="592"/>
      <c r="BR77" s="592"/>
      <c r="BS77" s="592"/>
      <c r="BT77" s="592"/>
      <c r="BU77" s="592"/>
      <c r="BV77" s="592"/>
      <c r="BW77" s="592"/>
      <c r="BX77" s="592"/>
      <c r="BY77" s="592"/>
    </row>
    <row r="78" spans="1:104" x14ac:dyDescent="0.2">
      <c r="A78" s="98" t="s">
        <v>490</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row>
  </sheetData>
  <sheetProtection formatCells="0"/>
  <mergeCells count="1006">
    <mergeCell ref="A1:BE2"/>
    <mergeCell ref="I3:Q3"/>
    <mergeCell ref="BE3:BQ3"/>
    <mergeCell ref="A4:G4"/>
    <mergeCell ref="I4:Y4"/>
    <mergeCell ref="Z4:AE4"/>
    <mergeCell ref="AF4:AN4"/>
    <mergeCell ref="AO4:AU4"/>
    <mergeCell ref="AV4:BD4"/>
    <mergeCell ref="BE4:BL4"/>
    <mergeCell ref="AX5:BC5"/>
    <mergeCell ref="BF5:BK5"/>
    <mergeCell ref="BN5:BQ5"/>
    <mergeCell ref="AV6:AW6"/>
    <mergeCell ref="AX6:BC6"/>
    <mergeCell ref="BF6:BI6"/>
    <mergeCell ref="BJ6:BP6"/>
    <mergeCell ref="BN4:BQ4"/>
    <mergeCell ref="BR4:BU5"/>
    <mergeCell ref="BV4:CF5"/>
    <mergeCell ref="CG4:CI5"/>
    <mergeCell ref="CJ4:CV6"/>
    <mergeCell ref="A5:G8"/>
    <mergeCell ref="I5:AE6"/>
    <mergeCell ref="AF5:AN6"/>
    <mergeCell ref="AO5:AU6"/>
    <mergeCell ref="AV5:AW5"/>
    <mergeCell ref="BE7:BI7"/>
    <mergeCell ref="BJ7:BQ7"/>
    <mergeCell ref="BR7:CI10"/>
    <mergeCell ref="CJ7:CV7"/>
    <mergeCell ref="I8:AE8"/>
    <mergeCell ref="AF8:AO10"/>
    <mergeCell ref="AP8:AU8"/>
    <mergeCell ref="AV8:BD8"/>
    <mergeCell ref="BE8:BI10"/>
    <mergeCell ref="BJ8:BQ10"/>
    <mergeCell ref="BR6:CI6"/>
    <mergeCell ref="I7:J7"/>
    <mergeCell ref="K7:M7"/>
    <mergeCell ref="O7:Q7"/>
    <mergeCell ref="S7:V7"/>
    <mergeCell ref="W7:Y7"/>
    <mergeCell ref="Z7:AC7"/>
    <mergeCell ref="AD7:AE7"/>
    <mergeCell ref="AF7:AT7"/>
    <mergeCell ref="AW7:BA7"/>
    <mergeCell ref="BC13:BE13"/>
    <mergeCell ref="BF13:BH13"/>
    <mergeCell ref="A13:C13"/>
    <mergeCell ref="D13:N13"/>
    <mergeCell ref="O13:Q13"/>
    <mergeCell ref="R13:T13"/>
    <mergeCell ref="U13:W13"/>
    <mergeCell ref="X13:AH13"/>
    <mergeCell ref="BE12:BH12"/>
    <mergeCell ref="BI12:BR12"/>
    <mergeCell ref="BS12:BT12"/>
    <mergeCell ref="BU12:CJ12"/>
    <mergeCell ref="CK12:CR12"/>
    <mergeCell ref="CS12:CV12"/>
    <mergeCell ref="I9:AE10"/>
    <mergeCell ref="AP9:AU9"/>
    <mergeCell ref="AW9:BA9"/>
    <mergeCell ref="AP10:AU10"/>
    <mergeCell ref="BA10:BC10"/>
    <mergeCell ref="A12:J12"/>
    <mergeCell ref="L12:AV12"/>
    <mergeCell ref="AW12:BD12"/>
    <mergeCell ref="BW14:BY14"/>
    <mergeCell ref="BZ14:CB14"/>
    <mergeCell ref="CC14:CE14"/>
    <mergeCell ref="CF14:CP14"/>
    <mergeCell ref="CQ14:CS14"/>
    <mergeCell ref="CT14:CV14"/>
    <mergeCell ref="AO14:AQ14"/>
    <mergeCell ref="AR14:BB14"/>
    <mergeCell ref="BC14:BE14"/>
    <mergeCell ref="BF14:BH14"/>
    <mergeCell ref="BI14:BK14"/>
    <mergeCell ref="BL14:BV14"/>
    <mergeCell ref="CQ13:CS13"/>
    <mergeCell ref="CT13:CV13"/>
    <mergeCell ref="A14:C14"/>
    <mergeCell ref="D14:N14"/>
    <mergeCell ref="O14:Q14"/>
    <mergeCell ref="R14:T14"/>
    <mergeCell ref="U14:W14"/>
    <mergeCell ref="X14:AH14"/>
    <mergeCell ref="AI14:AK14"/>
    <mergeCell ref="AL14:AN14"/>
    <mergeCell ref="BI13:BK13"/>
    <mergeCell ref="BL13:BV13"/>
    <mergeCell ref="BW13:BY13"/>
    <mergeCell ref="BZ13:CB13"/>
    <mergeCell ref="CC13:CE13"/>
    <mergeCell ref="CF13:CP13"/>
    <mergeCell ref="AI13:AK13"/>
    <mergeCell ref="AL13:AN13"/>
    <mergeCell ref="AO13:AQ13"/>
    <mergeCell ref="AR13:BB13"/>
    <mergeCell ref="CT15:CV15"/>
    <mergeCell ref="A16:C16"/>
    <mergeCell ref="D16:N16"/>
    <mergeCell ref="O16:Q16"/>
    <mergeCell ref="R16:T16"/>
    <mergeCell ref="U16:W16"/>
    <mergeCell ref="X16:AH16"/>
    <mergeCell ref="AI16:AK16"/>
    <mergeCell ref="AL16:AN16"/>
    <mergeCell ref="AO16:AQ16"/>
    <mergeCell ref="BL15:BV15"/>
    <mergeCell ref="BW15:BY15"/>
    <mergeCell ref="BZ15:CB15"/>
    <mergeCell ref="CC15:CE15"/>
    <mergeCell ref="CF15:CP15"/>
    <mergeCell ref="CQ15:CS15"/>
    <mergeCell ref="AL15:AN15"/>
    <mergeCell ref="AO15:AQ15"/>
    <mergeCell ref="AR15:BB15"/>
    <mergeCell ref="BC15:BE15"/>
    <mergeCell ref="BF15:BH15"/>
    <mergeCell ref="BI15:BK15"/>
    <mergeCell ref="A15:N15"/>
    <mergeCell ref="O15:Q15"/>
    <mergeCell ref="R15:T15"/>
    <mergeCell ref="U15:W15"/>
    <mergeCell ref="X15:AH15"/>
    <mergeCell ref="AI15:AK15"/>
    <mergeCell ref="X17:AH17"/>
    <mergeCell ref="AI17:AK17"/>
    <mergeCell ref="AL17:AN17"/>
    <mergeCell ref="AO17:AQ17"/>
    <mergeCell ref="AR17:BB17"/>
    <mergeCell ref="BC17:BE17"/>
    <mergeCell ref="BZ16:CB16"/>
    <mergeCell ref="CC16:CE16"/>
    <mergeCell ref="CF16:CP16"/>
    <mergeCell ref="CQ16:CS16"/>
    <mergeCell ref="CT16:CV16"/>
    <mergeCell ref="A17:C17"/>
    <mergeCell ref="D17:N17"/>
    <mergeCell ref="O17:Q17"/>
    <mergeCell ref="R17:T17"/>
    <mergeCell ref="U17:W17"/>
    <mergeCell ref="AR16:BB16"/>
    <mergeCell ref="BC16:BE16"/>
    <mergeCell ref="BF16:BH16"/>
    <mergeCell ref="BI16:BK16"/>
    <mergeCell ref="BL16:BV16"/>
    <mergeCell ref="BW16:BY16"/>
    <mergeCell ref="BZ18:CB18"/>
    <mergeCell ref="CC18:CE18"/>
    <mergeCell ref="CF18:CP18"/>
    <mergeCell ref="CQ18:CS18"/>
    <mergeCell ref="CT18:CV18"/>
    <mergeCell ref="A19:C19"/>
    <mergeCell ref="D19:N19"/>
    <mergeCell ref="O19:Q19"/>
    <mergeCell ref="R19:T19"/>
    <mergeCell ref="U19:AH19"/>
    <mergeCell ref="AO18:AQ18"/>
    <mergeCell ref="AR18:BB18"/>
    <mergeCell ref="BC18:BE18"/>
    <mergeCell ref="BF18:BH18"/>
    <mergeCell ref="BI18:BV18"/>
    <mergeCell ref="BW18:BY18"/>
    <mergeCell ref="CQ17:CS17"/>
    <mergeCell ref="CT17:CV17"/>
    <mergeCell ref="A18:C18"/>
    <mergeCell ref="D18:N18"/>
    <mergeCell ref="O18:Q18"/>
    <mergeCell ref="R18:T18"/>
    <mergeCell ref="U18:W18"/>
    <mergeCell ref="X18:AH18"/>
    <mergeCell ref="AI18:AK18"/>
    <mergeCell ref="AL18:AN18"/>
    <mergeCell ref="BF17:BH17"/>
    <mergeCell ref="BI17:BK17"/>
    <mergeCell ref="BL17:BV17"/>
    <mergeCell ref="BW17:BY17"/>
    <mergeCell ref="BZ17:CB17"/>
    <mergeCell ref="CC17:CP17"/>
    <mergeCell ref="CQ19:CS19"/>
    <mergeCell ref="CT19:CV19"/>
    <mergeCell ref="A20:C20"/>
    <mergeCell ref="D20:N20"/>
    <mergeCell ref="O20:Q20"/>
    <mergeCell ref="R20:T20"/>
    <mergeCell ref="U20:W20"/>
    <mergeCell ref="X20:AH20"/>
    <mergeCell ref="AI20:AK20"/>
    <mergeCell ref="AL20:AN20"/>
    <mergeCell ref="BI19:BK19"/>
    <mergeCell ref="BL19:BV19"/>
    <mergeCell ref="BW19:BY19"/>
    <mergeCell ref="BZ19:CB19"/>
    <mergeCell ref="CC19:CE19"/>
    <mergeCell ref="CF19:CP19"/>
    <mergeCell ref="AI19:AK19"/>
    <mergeCell ref="AL19:AN19"/>
    <mergeCell ref="AO19:AQ19"/>
    <mergeCell ref="AR19:BB19"/>
    <mergeCell ref="BC19:BE19"/>
    <mergeCell ref="BF19:BH19"/>
    <mergeCell ref="AR21:BB21"/>
    <mergeCell ref="BC21:BE21"/>
    <mergeCell ref="BZ20:CB20"/>
    <mergeCell ref="CC20:CE20"/>
    <mergeCell ref="CF20:CP20"/>
    <mergeCell ref="CQ20:CS20"/>
    <mergeCell ref="CT20:CV20"/>
    <mergeCell ref="A21:C21"/>
    <mergeCell ref="D21:N21"/>
    <mergeCell ref="O21:Q21"/>
    <mergeCell ref="R21:T21"/>
    <mergeCell ref="U21:W21"/>
    <mergeCell ref="AO20:BB20"/>
    <mergeCell ref="BC20:BE20"/>
    <mergeCell ref="BF20:BH20"/>
    <mergeCell ref="BI20:BK20"/>
    <mergeCell ref="BL20:BV20"/>
    <mergeCell ref="BW20:BY20"/>
    <mergeCell ref="BW22:BY22"/>
    <mergeCell ref="BZ22:CB22"/>
    <mergeCell ref="CC22:CE22"/>
    <mergeCell ref="CF22:CP22"/>
    <mergeCell ref="CQ22:CS22"/>
    <mergeCell ref="CT22:CV22"/>
    <mergeCell ref="AO22:AQ22"/>
    <mergeCell ref="AR22:BB22"/>
    <mergeCell ref="BC22:BE22"/>
    <mergeCell ref="BF22:BH22"/>
    <mergeCell ref="BI22:BK22"/>
    <mergeCell ref="BL22:BV22"/>
    <mergeCell ref="CQ21:CS21"/>
    <mergeCell ref="CT21:CV21"/>
    <mergeCell ref="A22:C22"/>
    <mergeCell ref="D22:N22"/>
    <mergeCell ref="O22:Q22"/>
    <mergeCell ref="R22:T22"/>
    <mergeCell ref="U22:W22"/>
    <mergeCell ref="X22:AH22"/>
    <mergeCell ref="AI22:AK22"/>
    <mergeCell ref="AL22:AN22"/>
    <mergeCell ref="BF21:BH21"/>
    <mergeCell ref="BI21:BK21"/>
    <mergeCell ref="BL21:BV21"/>
    <mergeCell ref="BW21:BY21"/>
    <mergeCell ref="BZ21:CB21"/>
    <mergeCell ref="CC21:CP21"/>
    <mergeCell ref="X21:AH21"/>
    <mergeCell ref="AI21:AK21"/>
    <mergeCell ref="AL21:AN21"/>
    <mergeCell ref="AO21:AQ21"/>
    <mergeCell ref="CT23:CV23"/>
    <mergeCell ref="A24:N24"/>
    <mergeCell ref="O24:Q24"/>
    <mergeCell ref="R24:T24"/>
    <mergeCell ref="U24:W24"/>
    <mergeCell ref="X24:AH24"/>
    <mergeCell ref="AI24:AK24"/>
    <mergeCell ref="AL24:AN24"/>
    <mergeCell ref="AO24:AQ24"/>
    <mergeCell ref="AR24:BB24"/>
    <mergeCell ref="BL23:BV23"/>
    <mergeCell ref="BW23:BY23"/>
    <mergeCell ref="BZ23:CB23"/>
    <mergeCell ref="CC23:CE23"/>
    <mergeCell ref="CF23:CP23"/>
    <mergeCell ref="CQ23:CS23"/>
    <mergeCell ref="AL23:AN23"/>
    <mergeCell ref="AO23:AQ23"/>
    <mergeCell ref="AR23:BB23"/>
    <mergeCell ref="BC23:BE23"/>
    <mergeCell ref="BF23:BH23"/>
    <mergeCell ref="BI23:BK23"/>
    <mergeCell ref="A23:C23"/>
    <mergeCell ref="D23:N23"/>
    <mergeCell ref="O23:Q23"/>
    <mergeCell ref="R23:T23"/>
    <mergeCell ref="U23:AH23"/>
    <mergeCell ref="AI23:AK23"/>
    <mergeCell ref="AL25:AN25"/>
    <mergeCell ref="AO25:AQ25"/>
    <mergeCell ref="AR25:BB25"/>
    <mergeCell ref="BC25:BE25"/>
    <mergeCell ref="BF25:BH25"/>
    <mergeCell ref="BI25:BK25"/>
    <mergeCell ref="CF24:CP24"/>
    <mergeCell ref="CQ24:CS24"/>
    <mergeCell ref="CT24:CV24"/>
    <mergeCell ref="A25:C25"/>
    <mergeCell ref="D25:N25"/>
    <mergeCell ref="O25:Q25"/>
    <mergeCell ref="R25:T25"/>
    <mergeCell ref="U25:W25"/>
    <mergeCell ref="X25:AH25"/>
    <mergeCell ref="AI25:AK25"/>
    <mergeCell ref="BC24:BE24"/>
    <mergeCell ref="BF24:BH24"/>
    <mergeCell ref="BI24:BV24"/>
    <mergeCell ref="BW24:BY24"/>
    <mergeCell ref="BZ24:CB24"/>
    <mergeCell ref="CC24:CE24"/>
    <mergeCell ref="BZ26:CB26"/>
    <mergeCell ref="CC26:CE26"/>
    <mergeCell ref="CF26:CP26"/>
    <mergeCell ref="CQ26:CS26"/>
    <mergeCell ref="CT26:CV26"/>
    <mergeCell ref="A27:C27"/>
    <mergeCell ref="D27:N27"/>
    <mergeCell ref="O27:Q27"/>
    <mergeCell ref="R27:T27"/>
    <mergeCell ref="U27:W27"/>
    <mergeCell ref="AR26:BB26"/>
    <mergeCell ref="BC26:BE26"/>
    <mergeCell ref="BF26:BH26"/>
    <mergeCell ref="BI26:BK26"/>
    <mergeCell ref="BL26:BV26"/>
    <mergeCell ref="BW26:BY26"/>
    <mergeCell ref="CT25:CV25"/>
    <mergeCell ref="A26:C26"/>
    <mergeCell ref="D26:N26"/>
    <mergeCell ref="O26:Q26"/>
    <mergeCell ref="R26:T26"/>
    <mergeCell ref="U26:W26"/>
    <mergeCell ref="X26:AH26"/>
    <mergeCell ref="AI26:AK26"/>
    <mergeCell ref="AL26:AN26"/>
    <mergeCell ref="AO26:AQ26"/>
    <mergeCell ref="BL25:BV25"/>
    <mergeCell ref="BW25:BY25"/>
    <mergeCell ref="BZ25:CB25"/>
    <mergeCell ref="CC25:CE25"/>
    <mergeCell ref="CF25:CP25"/>
    <mergeCell ref="CQ25:CS25"/>
    <mergeCell ref="CT27:CV27"/>
    <mergeCell ref="A28:C28"/>
    <mergeCell ref="D28:N28"/>
    <mergeCell ref="O28:Q28"/>
    <mergeCell ref="R28:T28"/>
    <mergeCell ref="U28:AH28"/>
    <mergeCell ref="AI28:AK28"/>
    <mergeCell ref="AL28:AN28"/>
    <mergeCell ref="AO28:AQ28"/>
    <mergeCell ref="AR28:BB28"/>
    <mergeCell ref="BF27:BH27"/>
    <mergeCell ref="BI27:BV27"/>
    <mergeCell ref="BW27:BY27"/>
    <mergeCell ref="BZ27:CB27"/>
    <mergeCell ref="CC27:CP27"/>
    <mergeCell ref="CQ27:CS27"/>
    <mergeCell ref="X27:AH27"/>
    <mergeCell ref="AI27:AK27"/>
    <mergeCell ref="AL27:AN27"/>
    <mergeCell ref="AO27:AQ27"/>
    <mergeCell ref="AR27:BB27"/>
    <mergeCell ref="BC27:BE27"/>
    <mergeCell ref="AI29:AK29"/>
    <mergeCell ref="AL29:AN29"/>
    <mergeCell ref="AO29:AQ29"/>
    <mergeCell ref="AR29:BB29"/>
    <mergeCell ref="BC29:BE29"/>
    <mergeCell ref="BF29:BH29"/>
    <mergeCell ref="CC28:CE28"/>
    <mergeCell ref="CF28:CP28"/>
    <mergeCell ref="CQ28:CS28"/>
    <mergeCell ref="CT28:CV28"/>
    <mergeCell ref="A29:C29"/>
    <mergeCell ref="D29:N29"/>
    <mergeCell ref="O29:Q29"/>
    <mergeCell ref="R29:T29"/>
    <mergeCell ref="U29:W29"/>
    <mergeCell ref="X29:AH29"/>
    <mergeCell ref="BC28:BE28"/>
    <mergeCell ref="BF28:BH28"/>
    <mergeCell ref="BI28:BK28"/>
    <mergeCell ref="BL28:BV28"/>
    <mergeCell ref="BW28:BY28"/>
    <mergeCell ref="BZ28:CB28"/>
    <mergeCell ref="BZ30:CB30"/>
    <mergeCell ref="CC30:CE30"/>
    <mergeCell ref="CF30:CP30"/>
    <mergeCell ref="CQ30:CS30"/>
    <mergeCell ref="CT30:CV30"/>
    <mergeCell ref="A31:C31"/>
    <mergeCell ref="D31:N31"/>
    <mergeCell ref="O31:Q31"/>
    <mergeCell ref="R31:T31"/>
    <mergeCell ref="U31:W31"/>
    <mergeCell ref="AO30:BB30"/>
    <mergeCell ref="BC30:BE30"/>
    <mergeCell ref="BF30:BH30"/>
    <mergeCell ref="BI30:BK30"/>
    <mergeCell ref="BL30:BV30"/>
    <mergeCell ref="BW30:BY30"/>
    <mergeCell ref="CQ29:CS29"/>
    <mergeCell ref="CT29:CV29"/>
    <mergeCell ref="A30:C30"/>
    <mergeCell ref="D30:N30"/>
    <mergeCell ref="O30:Q30"/>
    <mergeCell ref="R30:T30"/>
    <mergeCell ref="U30:W30"/>
    <mergeCell ref="X30:AH30"/>
    <mergeCell ref="AI30:AK30"/>
    <mergeCell ref="AL30:AN30"/>
    <mergeCell ref="BI29:BK29"/>
    <mergeCell ref="BL29:BV29"/>
    <mergeCell ref="BW29:BY29"/>
    <mergeCell ref="BZ29:CB29"/>
    <mergeCell ref="CC29:CE29"/>
    <mergeCell ref="CF29:CP29"/>
    <mergeCell ref="CT32:CV32"/>
    <mergeCell ref="AL32:AN32"/>
    <mergeCell ref="AO32:AQ32"/>
    <mergeCell ref="AR32:BB32"/>
    <mergeCell ref="BC32:BE32"/>
    <mergeCell ref="BF32:BH32"/>
    <mergeCell ref="BI32:BK32"/>
    <mergeCell ref="CF31:CP31"/>
    <mergeCell ref="CQ31:CS31"/>
    <mergeCell ref="CT31:CV31"/>
    <mergeCell ref="A32:C32"/>
    <mergeCell ref="D32:N32"/>
    <mergeCell ref="O32:Q32"/>
    <mergeCell ref="R32:T32"/>
    <mergeCell ref="U32:W32"/>
    <mergeCell ref="X32:AH32"/>
    <mergeCell ref="AI32:AK32"/>
    <mergeCell ref="BF31:BH31"/>
    <mergeCell ref="BI31:BK31"/>
    <mergeCell ref="BL31:BV31"/>
    <mergeCell ref="BW31:BY31"/>
    <mergeCell ref="BZ31:CB31"/>
    <mergeCell ref="CC31:CE31"/>
    <mergeCell ref="X31:AH31"/>
    <mergeCell ref="AI31:AK31"/>
    <mergeCell ref="AL31:AN31"/>
    <mergeCell ref="AO31:AQ31"/>
    <mergeCell ref="AR31:BB31"/>
    <mergeCell ref="BC31:BE31"/>
    <mergeCell ref="AI33:AK33"/>
    <mergeCell ref="AL33:AN33"/>
    <mergeCell ref="AO33:BB33"/>
    <mergeCell ref="BC33:BE33"/>
    <mergeCell ref="BF33:BH33"/>
    <mergeCell ref="BI33:BK33"/>
    <mergeCell ref="A33:C33"/>
    <mergeCell ref="D33:N33"/>
    <mergeCell ref="O33:Q33"/>
    <mergeCell ref="R33:T33"/>
    <mergeCell ref="U33:W33"/>
    <mergeCell ref="X33:AH33"/>
    <mergeCell ref="BL32:BV32"/>
    <mergeCell ref="BW32:BY32"/>
    <mergeCell ref="BZ32:CB32"/>
    <mergeCell ref="CC32:CP32"/>
    <mergeCell ref="CQ32:CS32"/>
    <mergeCell ref="CF34:CP34"/>
    <mergeCell ref="CQ34:CS34"/>
    <mergeCell ref="CT34:CV34"/>
    <mergeCell ref="A35:C35"/>
    <mergeCell ref="D35:N35"/>
    <mergeCell ref="O35:Q35"/>
    <mergeCell ref="R35:T35"/>
    <mergeCell ref="U35:W35"/>
    <mergeCell ref="X35:AH35"/>
    <mergeCell ref="AI35:AK35"/>
    <mergeCell ref="BF34:BH34"/>
    <mergeCell ref="BI34:BK34"/>
    <mergeCell ref="BL34:BV34"/>
    <mergeCell ref="BW34:BY34"/>
    <mergeCell ref="BZ34:CB34"/>
    <mergeCell ref="CC34:CE34"/>
    <mergeCell ref="CT33:CV33"/>
    <mergeCell ref="A34:N34"/>
    <mergeCell ref="O34:Q34"/>
    <mergeCell ref="R34:T34"/>
    <mergeCell ref="U34:AH34"/>
    <mergeCell ref="AI34:AK34"/>
    <mergeCell ref="AL34:AN34"/>
    <mergeCell ref="AO34:AQ34"/>
    <mergeCell ref="AR34:BB34"/>
    <mergeCell ref="BC34:BE34"/>
    <mergeCell ref="BL33:BV33"/>
    <mergeCell ref="BW33:BY33"/>
    <mergeCell ref="BZ33:CB33"/>
    <mergeCell ref="CC33:CE33"/>
    <mergeCell ref="CF33:CP33"/>
    <mergeCell ref="CQ33:CS33"/>
    <mergeCell ref="CT35:CV35"/>
    <mergeCell ref="A36:C36"/>
    <mergeCell ref="D36:N36"/>
    <mergeCell ref="O36:Q36"/>
    <mergeCell ref="R36:T36"/>
    <mergeCell ref="U36:W36"/>
    <mergeCell ref="X36:AH36"/>
    <mergeCell ref="AI36:AK36"/>
    <mergeCell ref="AL36:AN36"/>
    <mergeCell ref="AO36:BB36"/>
    <mergeCell ref="BL35:BV35"/>
    <mergeCell ref="BW35:BY35"/>
    <mergeCell ref="BZ35:CB35"/>
    <mergeCell ref="CC35:CE35"/>
    <mergeCell ref="CF35:CP35"/>
    <mergeCell ref="CQ35:CS35"/>
    <mergeCell ref="AL35:AN35"/>
    <mergeCell ref="AO35:AQ35"/>
    <mergeCell ref="AR35:BB35"/>
    <mergeCell ref="BC35:BE35"/>
    <mergeCell ref="BF35:BH35"/>
    <mergeCell ref="BI35:BK35"/>
    <mergeCell ref="AL37:AN37"/>
    <mergeCell ref="AO37:AQ37"/>
    <mergeCell ref="AR37:BB37"/>
    <mergeCell ref="BC37:BE37"/>
    <mergeCell ref="BF37:BH37"/>
    <mergeCell ref="BI37:BK37"/>
    <mergeCell ref="CC36:CP36"/>
    <mergeCell ref="CQ36:CS36"/>
    <mergeCell ref="CT36:CV36"/>
    <mergeCell ref="A37:C37"/>
    <mergeCell ref="D37:N37"/>
    <mergeCell ref="O37:Q37"/>
    <mergeCell ref="R37:T37"/>
    <mergeCell ref="U37:W37"/>
    <mergeCell ref="X37:AH37"/>
    <mergeCell ref="AI37:AK37"/>
    <mergeCell ref="BC36:BE36"/>
    <mergeCell ref="BF36:BH36"/>
    <mergeCell ref="BI36:BK36"/>
    <mergeCell ref="BL36:BV36"/>
    <mergeCell ref="BW36:BY36"/>
    <mergeCell ref="BZ36:CB36"/>
    <mergeCell ref="BZ38:CB38"/>
    <mergeCell ref="CC38:CE38"/>
    <mergeCell ref="CF38:CP38"/>
    <mergeCell ref="CQ38:CS38"/>
    <mergeCell ref="CT38:CV38"/>
    <mergeCell ref="A39:C39"/>
    <mergeCell ref="D39:N39"/>
    <mergeCell ref="O39:Q39"/>
    <mergeCell ref="R39:T39"/>
    <mergeCell ref="U39:W39"/>
    <mergeCell ref="AR38:BB38"/>
    <mergeCell ref="BC38:BE38"/>
    <mergeCell ref="BF38:BH38"/>
    <mergeCell ref="BI38:BK38"/>
    <mergeCell ref="BL38:BV38"/>
    <mergeCell ref="BW38:BY38"/>
    <mergeCell ref="CT37:CV37"/>
    <mergeCell ref="A38:C38"/>
    <mergeCell ref="D38:N38"/>
    <mergeCell ref="O38:Q38"/>
    <mergeCell ref="R38:T38"/>
    <mergeCell ref="U38:W38"/>
    <mergeCell ref="X38:AH38"/>
    <mergeCell ref="AI38:AK38"/>
    <mergeCell ref="AL38:AN38"/>
    <mergeCell ref="AO38:AQ38"/>
    <mergeCell ref="BL37:BV37"/>
    <mergeCell ref="BW37:BY37"/>
    <mergeCell ref="BZ37:CB37"/>
    <mergeCell ref="CC37:CE37"/>
    <mergeCell ref="CF37:CP37"/>
    <mergeCell ref="CQ37:CS37"/>
    <mergeCell ref="CF39:CP39"/>
    <mergeCell ref="CQ39:CS39"/>
    <mergeCell ref="CT39:CV39"/>
    <mergeCell ref="A40:C40"/>
    <mergeCell ref="D40:N40"/>
    <mergeCell ref="O40:Q40"/>
    <mergeCell ref="R40:T40"/>
    <mergeCell ref="U40:AH40"/>
    <mergeCell ref="AI40:AK40"/>
    <mergeCell ref="AL40:AN40"/>
    <mergeCell ref="BF39:BH39"/>
    <mergeCell ref="BI39:BK39"/>
    <mergeCell ref="BL39:BV39"/>
    <mergeCell ref="BW39:BY39"/>
    <mergeCell ref="BZ39:CB39"/>
    <mergeCell ref="CC39:CE39"/>
    <mergeCell ref="X39:AH39"/>
    <mergeCell ref="AI39:AK39"/>
    <mergeCell ref="AL39:AN39"/>
    <mergeCell ref="AO39:AQ39"/>
    <mergeCell ref="AR39:BB39"/>
    <mergeCell ref="BC39:BE39"/>
    <mergeCell ref="BC41:BE41"/>
    <mergeCell ref="BF41:BH41"/>
    <mergeCell ref="A41:C41"/>
    <mergeCell ref="D41:N41"/>
    <mergeCell ref="O41:Q41"/>
    <mergeCell ref="R41:T41"/>
    <mergeCell ref="U41:W41"/>
    <mergeCell ref="X41:AH41"/>
    <mergeCell ref="BW40:BY40"/>
    <mergeCell ref="BZ40:CB40"/>
    <mergeCell ref="CC40:CE40"/>
    <mergeCell ref="CF40:CP40"/>
    <mergeCell ref="CQ40:CS40"/>
    <mergeCell ref="CT40:CV40"/>
    <mergeCell ref="AO40:AQ40"/>
    <mergeCell ref="AR40:BB40"/>
    <mergeCell ref="BC40:BE40"/>
    <mergeCell ref="BF40:BH40"/>
    <mergeCell ref="BI40:BK40"/>
    <mergeCell ref="BL40:BV40"/>
    <mergeCell ref="BW42:BY42"/>
    <mergeCell ref="BZ42:CB42"/>
    <mergeCell ref="CC42:CE42"/>
    <mergeCell ref="CF42:CP42"/>
    <mergeCell ref="CQ42:CS42"/>
    <mergeCell ref="CT42:CV42"/>
    <mergeCell ref="AO42:AQ42"/>
    <mergeCell ref="AR42:BB42"/>
    <mergeCell ref="BC42:BE42"/>
    <mergeCell ref="BF42:BH42"/>
    <mergeCell ref="BI42:BK42"/>
    <mergeCell ref="BL42:BV42"/>
    <mergeCell ref="CQ41:CS41"/>
    <mergeCell ref="CT41:CV41"/>
    <mergeCell ref="A42:C42"/>
    <mergeCell ref="D42:N42"/>
    <mergeCell ref="O42:Q42"/>
    <mergeCell ref="R42:T42"/>
    <mergeCell ref="U42:W42"/>
    <mergeCell ref="X42:AH42"/>
    <mergeCell ref="AI42:AK42"/>
    <mergeCell ref="AL42:AN42"/>
    <mergeCell ref="BI41:BK41"/>
    <mergeCell ref="BL41:BV41"/>
    <mergeCell ref="BW41:BY41"/>
    <mergeCell ref="BZ41:CB41"/>
    <mergeCell ref="CC41:CE41"/>
    <mergeCell ref="CF41:CP41"/>
    <mergeCell ref="AI41:AK41"/>
    <mergeCell ref="AL41:AN41"/>
    <mergeCell ref="AO41:AQ41"/>
    <mergeCell ref="AR41:BB41"/>
    <mergeCell ref="CQ43:CS43"/>
    <mergeCell ref="CT43:CV43"/>
    <mergeCell ref="A44:N44"/>
    <mergeCell ref="O44:Q44"/>
    <mergeCell ref="R44:T44"/>
    <mergeCell ref="U44:W44"/>
    <mergeCell ref="X44:AH44"/>
    <mergeCell ref="AI44:AK44"/>
    <mergeCell ref="AL44:AN44"/>
    <mergeCell ref="AO44:AQ44"/>
    <mergeCell ref="BI43:BK43"/>
    <mergeCell ref="BL43:BV43"/>
    <mergeCell ref="BW43:BY43"/>
    <mergeCell ref="BZ43:CB43"/>
    <mergeCell ref="CC43:CE43"/>
    <mergeCell ref="CF43:CP43"/>
    <mergeCell ref="AI43:AK43"/>
    <mergeCell ref="AL43:AN43"/>
    <mergeCell ref="AO43:AQ43"/>
    <mergeCell ref="AR43:BB43"/>
    <mergeCell ref="BC43:BE43"/>
    <mergeCell ref="BF43:BH43"/>
    <mergeCell ref="A43:C43"/>
    <mergeCell ref="D43:N43"/>
    <mergeCell ref="O43:Q43"/>
    <mergeCell ref="R43:T43"/>
    <mergeCell ref="U43:W43"/>
    <mergeCell ref="X43:AH43"/>
    <mergeCell ref="BW45:BY45"/>
    <mergeCell ref="BZ45:CB45"/>
    <mergeCell ref="CC45:CP45"/>
    <mergeCell ref="CQ45:CS45"/>
    <mergeCell ref="CT45:CV45"/>
    <mergeCell ref="A46:C46"/>
    <mergeCell ref="D46:N46"/>
    <mergeCell ref="O46:Q46"/>
    <mergeCell ref="R46:T46"/>
    <mergeCell ref="U46:W46"/>
    <mergeCell ref="AI45:AK45"/>
    <mergeCell ref="AL45:AN45"/>
    <mergeCell ref="AO45:BB45"/>
    <mergeCell ref="BC45:BE45"/>
    <mergeCell ref="BF45:BH45"/>
    <mergeCell ref="BI45:BV45"/>
    <mergeCell ref="BZ44:CB44"/>
    <mergeCell ref="CC44:CE44"/>
    <mergeCell ref="CF44:CP44"/>
    <mergeCell ref="CQ44:CS44"/>
    <mergeCell ref="CT44:CV44"/>
    <mergeCell ref="A45:C45"/>
    <mergeCell ref="D45:N45"/>
    <mergeCell ref="O45:Q45"/>
    <mergeCell ref="R45:T45"/>
    <mergeCell ref="U45:AH45"/>
    <mergeCell ref="AR44:BB44"/>
    <mergeCell ref="BC44:BE44"/>
    <mergeCell ref="BF44:BH44"/>
    <mergeCell ref="BI44:BK44"/>
    <mergeCell ref="BL44:BV44"/>
    <mergeCell ref="BW44:BY44"/>
    <mergeCell ref="AL47:AN47"/>
    <mergeCell ref="AO47:AQ47"/>
    <mergeCell ref="AR47:BB47"/>
    <mergeCell ref="BC47:BE47"/>
    <mergeCell ref="BF47:BH47"/>
    <mergeCell ref="BI47:BK47"/>
    <mergeCell ref="CF46:CP46"/>
    <mergeCell ref="CQ46:CS46"/>
    <mergeCell ref="CT46:CV46"/>
    <mergeCell ref="A47:C47"/>
    <mergeCell ref="D47:N47"/>
    <mergeCell ref="O47:Q47"/>
    <mergeCell ref="R47:T47"/>
    <mergeCell ref="U47:W47"/>
    <mergeCell ref="X47:AH47"/>
    <mergeCell ref="AI47:AK47"/>
    <mergeCell ref="BF46:BH46"/>
    <mergeCell ref="BI46:BK46"/>
    <mergeCell ref="BL46:BV46"/>
    <mergeCell ref="BW46:BY46"/>
    <mergeCell ref="BZ46:CB46"/>
    <mergeCell ref="CC46:CE46"/>
    <mergeCell ref="X46:AH46"/>
    <mergeCell ref="AI46:AK46"/>
    <mergeCell ref="AL46:AN46"/>
    <mergeCell ref="AO46:AQ46"/>
    <mergeCell ref="AR46:BB46"/>
    <mergeCell ref="BC46:BE46"/>
    <mergeCell ref="CC48:CE48"/>
    <mergeCell ref="CF48:CP48"/>
    <mergeCell ref="CQ48:CS48"/>
    <mergeCell ref="CT48:CV48"/>
    <mergeCell ref="CX48:DA49"/>
    <mergeCell ref="A49:C49"/>
    <mergeCell ref="D49:N49"/>
    <mergeCell ref="O49:Q49"/>
    <mergeCell ref="R49:T49"/>
    <mergeCell ref="U49:W49"/>
    <mergeCell ref="BC48:BE48"/>
    <mergeCell ref="BF48:BH48"/>
    <mergeCell ref="BI48:BK48"/>
    <mergeCell ref="BL48:BV48"/>
    <mergeCell ref="BW48:BY48"/>
    <mergeCell ref="BZ48:CB48"/>
    <mergeCell ref="CT47:CV47"/>
    <mergeCell ref="A48:C48"/>
    <mergeCell ref="D48:N48"/>
    <mergeCell ref="O48:Q48"/>
    <mergeCell ref="R48:T48"/>
    <mergeCell ref="U48:W48"/>
    <mergeCell ref="X48:AH48"/>
    <mergeCell ref="AI48:AK48"/>
    <mergeCell ref="AL48:AN48"/>
    <mergeCell ref="AO48:BB48"/>
    <mergeCell ref="BL47:BV47"/>
    <mergeCell ref="BW47:BY47"/>
    <mergeCell ref="BZ47:CB47"/>
    <mergeCell ref="CC47:CE47"/>
    <mergeCell ref="CF47:CP47"/>
    <mergeCell ref="CQ47:CS47"/>
    <mergeCell ref="CT49:CV49"/>
    <mergeCell ref="A50:C50"/>
    <mergeCell ref="D50:N50"/>
    <mergeCell ref="O50:Q50"/>
    <mergeCell ref="R50:T50"/>
    <mergeCell ref="U50:AH50"/>
    <mergeCell ref="AI50:AK50"/>
    <mergeCell ref="AL50:AN50"/>
    <mergeCell ref="BI50:BK50"/>
    <mergeCell ref="BL50:BV50"/>
    <mergeCell ref="BI49:BK49"/>
    <mergeCell ref="BL49:BV49"/>
    <mergeCell ref="BW49:BY49"/>
    <mergeCell ref="BZ49:CB49"/>
    <mergeCell ref="CC49:CP49"/>
    <mergeCell ref="CQ49:CS49"/>
    <mergeCell ref="X49:AH49"/>
    <mergeCell ref="AI49:AK49"/>
    <mergeCell ref="AL49:AN49"/>
    <mergeCell ref="AO49:AU51"/>
    <mergeCell ref="AV49:BB51"/>
    <mergeCell ref="BC49:BH51"/>
    <mergeCell ref="BW51:BY51"/>
    <mergeCell ref="BZ51:CB51"/>
    <mergeCell ref="CC51:CE51"/>
    <mergeCell ref="CF51:CP51"/>
    <mergeCell ref="CQ51:CS51"/>
    <mergeCell ref="CT51:CV51"/>
    <mergeCell ref="CX50:DB51"/>
    <mergeCell ref="A51:C51"/>
    <mergeCell ref="D51:N51"/>
    <mergeCell ref="O51:Q51"/>
    <mergeCell ref="R51:T51"/>
    <mergeCell ref="U51:W51"/>
    <mergeCell ref="X51:AH51"/>
    <mergeCell ref="AI51:AK51"/>
    <mergeCell ref="AL51:AN51"/>
    <mergeCell ref="BI51:BV51"/>
    <mergeCell ref="BW50:BY50"/>
    <mergeCell ref="BZ50:CB50"/>
    <mergeCell ref="CC50:CE50"/>
    <mergeCell ref="CF50:CP50"/>
    <mergeCell ref="CQ50:CS50"/>
    <mergeCell ref="CT50:CV50"/>
    <mergeCell ref="CF52:CP52"/>
    <mergeCell ref="CQ52:CS52"/>
    <mergeCell ref="CT52:CV52"/>
    <mergeCell ref="A53:C53"/>
    <mergeCell ref="D53:N53"/>
    <mergeCell ref="O53:Q53"/>
    <mergeCell ref="R53:T53"/>
    <mergeCell ref="U53:W53"/>
    <mergeCell ref="X53:AH53"/>
    <mergeCell ref="AI53:AK53"/>
    <mergeCell ref="AL52:AN52"/>
    <mergeCell ref="BI52:BK52"/>
    <mergeCell ref="BL52:BV52"/>
    <mergeCell ref="BW52:BY52"/>
    <mergeCell ref="BZ52:CB52"/>
    <mergeCell ref="CC52:CE52"/>
    <mergeCell ref="A52:N52"/>
    <mergeCell ref="O52:Q52"/>
    <mergeCell ref="R52:T52"/>
    <mergeCell ref="U52:W52"/>
    <mergeCell ref="X52:AH52"/>
    <mergeCell ref="AI52:AK52"/>
    <mergeCell ref="CC54:CE54"/>
    <mergeCell ref="CF54:CP54"/>
    <mergeCell ref="CQ54:CS54"/>
    <mergeCell ref="CT54:CV54"/>
    <mergeCell ref="A55:C55"/>
    <mergeCell ref="D55:N55"/>
    <mergeCell ref="O55:Q55"/>
    <mergeCell ref="R55:T55"/>
    <mergeCell ref="U55:W55"/>
    <mergeCell ref="X55:AH55"/>
    <mergeCell ref="AL54:AN54"/>
    <mergeCell ref="AQ54:BG55"/>
    <mergeCell ref="BI54:BK54"/>
    <mergeCell ref="BL54:BV54"/>
    <mergeCell ref="BW54:BY54"/>
    <mergeCell ref="BZ54:CB54"/>
    <mergeCell ref="CF53:CP53"/>
    <mergeCell ref="CQ53:CS53"/>
    <mergeCell ref="CT53:CV53"/>
    <mergeCell ref="A54:C54"/>
    <mergeCell ref="D54:N54"/>
    <mergeCell ref="O54:Q54"/>
    <mergeCell ref="R54:T54"/>
    <mergeCell ref="U54:W54"/>
    <mergeCell ref="X54:AH54"/>
    <mergeCell ref="AI54:AK54"/>
    <mergeCell ref="AL53:AN53"/>
    <mergeCell ref="BI53:BK53"/>
    <mergeCell ref="BL53:BV53"/>
    <mergeCell ref="BW53:BY53"/>
    <mergeCell ref="BZ53:CB53"/>
    <mergeCell ref="CC53:CE53"/>
    <mergeCell ref="CQ56:CS56"/>
    <mergeCell ref="CT56:CV56"/>
    <mergeCell ref="A57:N57"/>
    <mergeCell ref="O57:Q57"/>
    <mergeCell ref="R57:T57"/>
    <mergeCell ref="U57:AA59"/>
    <mergeCell ref="AB57:AH59"/>
    <mergeCell ref="AI57:AN59"/>
    <mergeCell ref="BI57:BK57"/>
    <mergeCell ref="BL57:BV57"/>
    <mergeCell ref="AL56:AN56"/>
    <mergeCell ref="BI56:BV56"/>
    <mergeCell ref="BW56:BY56"/>
    <mergeCell ref="BZ56:CB56"/>
    <mergeCell ref="CC56:CE56"/>
    <mergeCell ref="CF56:CP56"/>
    <mergeCell ref="CC55:CE55"/>
    <mergeCell ref="CF55:CP55"/>
    <mergeCell ref="CQ55:CS55"/>
    <mergeCell ref="CT55:CV55"/>
    <mergeCell ref="A56:C56"/>
    <mergeCell ref="D56:N56"/>
    <mergeCell ref="O56:Q56"/>
    <mergeCell ref="R56:T56"/>
    <mergeCell ref="U56:AH56"/>
    <mergeCell ref="AI56:AK56"/>
    <mergeCell ref="AI55:AK55"/>
    <mergeCell ref="AL55:AN55"/>
    <mergeCell ref="BI55:BK55"/>
    <mergeCell ref="BL55:BV55"/>
    <mergeCell ref="BW55:BY55"/>
    <mergeCell ref="BZ55:CB55"/>
    <mergeCell ref="A59:C59"/>
    <mergeCell ref="D59:N59"/>
    <mergeCell ref="O59:Q59"/>
    <mergeCell ref="R59:T59"/>
    <mergeCell ref="BI59:BK59"/>
    <mergeCell ref="BL59:BV59"/>
    <mergeCell ref="BL58:BV58"/>
    <mergeCell ref="BW58:BY58"/>
    <mergeCell ref="BZ58:CB58"/>
    <mergeCell ref="CC58:CI60"/>
    <mergeCell ref="CJ58:CP60"/>
    <mergeCell ref="CQ58:CV60"/>
    <mergeCell ref="BW59:BY59"/>
    <mergeCell ref="BZ59:CB59"/>
    <mergeCell ref="BW60:BY60"/>
    <mergeCell ref="BZ60:CB60"/>
    <mergeCell ref="BW57:BY57"/>
    <mergeCell ref="BZ57:CB57"/>
    <mergeCell ref="CC57:CP57"/>
    <mergeCell ref="CQ57:CS57"/>
    <mergeCell ref="CT57:CV57"/>
    <mergeCell ref="A58:C58"/>
    <mergeCell ref="D58:N58"/>
    <mergeCell ref="O58:Q58"/>
    <mergeCell ref="R58:T58"/>
    <mergeCell ref="BI58:BK58"/>
    <mergeCell ref="BZ61:CB61"/>
    <mergeCell ref="A62:C62"/>
    <mergeCell ref="D62:N62"/>
    <mergeCell ref="O62:Q62"/>
    <mergeCell ref="R62:T62"/>
    <mergeCell ref="BI62:BV62"/>
    <mergeCell ref="BW62:BY62"/>
    <mergeCell ref="BZ62:CB62"/>
    <mergeCell ref="A61:N61"/>
    <mergeCell ref="O61:Q61"/>
    <mergeCell ref="R61:T61"/>
    <mergeCell ref="BI61:BK61"/>
    <mergeCell ref="BL61:BV61"/>
    <mergeCell ref="BW61:BY61"/>
    <mergeCell ref="A60:C60"/>
    <mergeCell ref="D60:N60"/>
    <mergeCell ref="O60:Q60"/>
    <mergeCell ref="R60:T60"/>
    <mergeCell ref="BI60:BK60"/>
    <mergeCell ref="BL60:BV60"/>
    <mergeCell ref="AP65:AS65"/>
    <mergeCell ref="AU65:AX65"/>
    <mergeCell ref="AY65:AZ65"/>
    <mergeCell ref="BA65:BC65"/>
    <mergeCell ref="A66:C66"/>
    <mergeCell ref="D66:N66"/>
    <mergeCell ref="O66:Q66"/>
    <mergeCell ref="R66:T66"/>
    <mergeCell ref="AF66:AI66"/>
    <mergeCell ref="AJ66:AM66"/>
    <mergeCell ref="A65:C65"/>
    <mergeCell ref="D65:N65"/>
    <mergeCell ref="O65:Q65"/>
    <mergeCell ref="R65:T65"/>
    <mergeCell ref="AF65:AI65"/>
    <mergeCell ref="AJ65:AM65"/>
    <mergeCell ref="BA63:BC63"/>
    <mergeCell ref="A64:C64"/>
    <mergeCell ref="D64:N64"/>
    <mergeCell ref="O64:Q64"/>
    <mergeCell ref="R64:T64"/>
    <mergeCell ref="AF64:AM64"/>
    <mergeCell ref="AP64:AT64"/>
    <mergeCell ref="AU64:AX64"/>
    <mergeCell ref="BA64:BC64"/>
    <mergeCell ref="A63:C63"/>
    <mergeCell ref="D63:N63"/>
    <mergeCell ref="O63:Q63"/>
    <mergeCell ref="R63:T63"/>
    <mergeCell ref="AP63:AT63"/>
    <mergeCell ref="AU63:AY63"/>
    <mergeCell ref="AP67:AT67"/>
    <mergeCell ref="AU67:AX67"/>
    <mergeCell ref="AY67:AZ67"/>
    <mergeCell ref="BA67:BC67"/>
    <mergeCell ref="CB67:CV68"/>
    <mergeCell ref="A68:C68"/>
    <mergeCell ref="D68:N68"/>
    <mergeCell ref="O68:Q68"/>
    <mergeCell ref="R68:T68"/>
    <mergeCell ref="AF68:AI68"/>
    <mergeCell ref="AP66:AS66"/>
    <mergeCell ref="AU66:AX66"/>
    <mergeCell ref="AY66:AZ66"/>
    <mergeCell ref="BA66:BC66"/>
    <mergeCell ref="A67:C67"/>
    <mergeCell ref="D67:N67"/>
    <mergeCell ref="O67:Q67"/>
    <mergeCell ref="R67:T67"/>
    <mergeCell ref="AF67:AI67"/>
    <mergeCell ref="AJ67:AM67"/>
    <mergeCell ref="BK76:BY77"/>
    <mergeCell ref="BK69:BY70"/>
    <mergeCell ref="CB69:CV70"/>
    <mergeCell ref="CB71:CV72"/>
    <mergeCell ref="BK72:BY74"/>
    <mergeCell ref="CB73:CF75"/>
    <mergeCell ref="CG73:CV75"/>
    <mergeCell ref="BK75:BY75"/>
    <mergeCell ref="AJ68:AM68"/>
    <mergeCell ref="AP68:AT68"/>
    <mergeCell ref="AU68:AX68"/>
    <mergeCell ref="AY68:AZ68"/>
    <mergeCell ref="BA68:BC68"/>
    <mergeCell ref="A69:N69"/>
    <mergeCell ref="O69:Q69"/>
    <mergeCell ref="R69:T69"/>
    <mergeCell ref="AF69:AM69"/>
    <mergeCell ref="AP69:BC70"/>
  </mergeCells>
  <phoneticPr fontId="1"/>
  <conditionalFormatting sqref="AF8:AO10">
    <cfRule type="cellIs" dxfId="16" priority="12" stopIfTrue="1" operator="equal">
      <formula>0</formula>
    </cfRule>
  </conditionalFormatting>
  <conditionalFormatting sqref="AP10:AU10">
    <cfRule type="cellIs" dxfId="15" priority="13" stopIfTrue="1" operator="equal">
      <formula>0</formula>
    </cfRule>
  </conditionalFormatting>
  <conditionalFormatting sqref="A12:J12 AW12:BD12">
    <cfRule type="cellIs" dxfId="14" priority="10" operator="equal">
      <formula>0</formula>
    </cfRule>
  </conditionalFormatting>
  <conditionalFormatting sqref="K12">
    <cfRule type="expression" dxfId="13" priority="11" stopIfTrue="1">
      <formula>A12=0</formula>
    </cfRule>
  </conditionalFormatting>
  <conditionalFormatting sqref="CK12:CR12">
    <cfRule type="cellIs" dxfId="12" priority="9" operator="equal">
      <formula>0</formula>
    </cfRule>
  </conditionalFormatting>
  <conditionalFormatting sqref="CS12 BE12">
    <cfRule type="expression" dxfId="11" priority="8" stopIfTrue="1">
      <formula>AW12=0</formula>
    </cfRule>
  </conditionalFormatting>
  <conditionalFormatting sqref="BI12:BR12">
    <cfRule type="cellIs" dxfId="10" priority="7" operator="equal">
      <formula>0</formula>
    </cfRule>
  </conditionalFormatting>
  <conditionalFormatting sqref="BS12">
    <cfRule type="expression" dxfId="9" priority="6" stopIfTrue="1">
      <formula>BI12=0</formula>
    </cfRule>
  </conditionalFormatting>
  <conditionalFormatting sqref="CC22:CE25">
    <cfRule type="expression" dxfId="8" priority="5">
      <formula>$CT$55="●"</formula>
    </cfRule>
  </conditionalFormatting>
  <conditionalFormatting sqref="BI44:BK44">
    <cfRule type="expression" dxfId="7" priority="4">
      <formula>$CT$52="●"</formula>
    </cfRule>
  </conditionalFormatting>
  <conditionalFormatting sqref="BI32:BK33">
    <cfRule type="expression" dxfId="6" priority="3">
      <formula>$CT$55="●"</formula>
    </cfRule>
  </conditionalFormatting>
  <conditionalFormatting sqref="CC50:CE56">
    <cfRule type="expression" dxfId="5" priority="14">
      <formula>$BA$67="●"</formula>
    </cfRule>
  </conditionalFormatting>
  <conditionalFormatting sqref="A14 A16:C23 A25:C33 AO31:AQ32 AO34:AQ35 A35:C43 A53:C56 A62:C68 U14:W18 U20:W22 U51:W55 AO14:AQ19 BI14:BK17 A58:C60 U24:W27 U41:W44 U29:W33 U46:W49 AO46:AQ47 A45:C51 AO37:AQ44 AO21:AQ29 BI44 U35:W39">
    <cfRule type="expression" dxfId="4" priority="15">
      <formula>$BA$64="●"</formula>
    </cfRule>
  </conditionalFormatting>
  <conditionalFormatting sqref="BI19:BK23 BI25:BK26 BI28:BK40 BI42:BK43 BI46:BK50 CC22:CE25">
    <cfRule type="expression" dxfId="3" priority="16">
      <formula>$BA$65="●"</formula>
    </cfRule>
  </conditionalFormatting>
  <conditionalFormatting sqref="BI41 BI52:BK55 BI57:BK61 CC18:CE20 CC26 CC28:CE31 CC37:CE43 CC46:CE46 CC48:CE48 CC14:CE16 CC33:CE35">
    <cfRule type="expression" dxfId="2" priority="17">
      <formula>$BA$66="●"</formula>
    </cfRule>
  </conditionalFormatting>
  <conditionalFormatting sqref="CC44:CE44">
    <cfRule type="expression" dxfId="1" priority="2">
      <formula>$BA$66="●"</formula>
    </cfRule>
  </conditionalFormatting>
  <conditionalFormatting sqref="CC47:CE47">
    <cfRule type="expression" dxfId="0" priority="1">
      <formula>$BA$66="●"</formula>
    </cfRule>
  </conditionalFormatting>
  <dataValidations count="2">
    <dataValidation type="list" allowBlank="1" showInputMessage="1" showErrorMessage="1" sqref="BA64:BC67" xr:uid="{B5815467-1F05-4E76-9720-5594862997AE}">
      <formula1>"●,　"</formula1>
    </dataValidation>
    <dataValidation type="list" allowBlank="1" showInputMessage="1" showErrorMessage="1" sqref="A5:G8" xr:uid="{788F6ADB-9854-4971-9F2B-922ACC97B1BD}">
      <formula1>$AV$3:$AZ$3</formula1>
    </dataValidation>
  </dataValidations>
  <pageMargins left="0.78740157480314965" right="0.39370078740157483" top="0.39370078740157483" bottom="0.19" header="0.51181102362204722" footer="0.34"/>
  <pageSetup paperSize="8"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Group Box 1">
              <controlPr defaultSize="0" autoFill="0" autoPict="0">
                <anchor moveWithCells="1">
                  <from>
                    <xdr:col>47</xdr:col>
                    <xdr:colOff>0</xdr:colOff>
                    <xdr:row>7</xdr:row>
                    <xdr:rowOff>0</xdr:rowOff>
                  </from>
                  <to>
                    <xdr:col>56</xdr:col>
                    <xdr:colOff>0</xdr:colOff>
                    <xdr:row>9</xdr:row>
                    <xdr:rowOff>312420</xdr:rowOff>
                  </to>
                </anchor>
              </controlPr>
            </control>
          </mc:Choice>
        </mc:AlternateContent>
        <mc:AlternateContent xmlns:mc="http://schemas.openxmlformats.org/markup-compatibility/2006">
          <mc:Choice Requires="x14">
            <control shapeId="706562" r:id="rId5" name="Option Button 2">
              <controlPr defaultSize="0" autoFill="0" autoLine="0" autoPict="0">
                <anchor moveWithCells="1">
                  <from>
                    <xdr:col>47</xdr:col>
                    <xdr:colOff>7620</xdr:colOff>
                    <xdr:row>8</xdr:row>
                    <xdr:rowOff>0</xdr:rowOff>
                  </from>
                  <to>
                    <xdr:col>51</xdr:col>
                    <xdr:colOff>38100</xdr:colOff>
                    <xdr:row>9</xdr:row>
                    <xdr:rowOff>38100</xdr:rowOff>
                  </to>
                </anchor>
              </controlPr>
            </control>
          </mc:Choice>
        </mc:AlternateContent>
        <mc:AlternateContent xmlns:mc="http://schemas.openxmlformats.org/markup-compatibility/2006">
          <mc:Choice Requires="x14">
            <control shapeId="706563" r:id="rId6" name="Option Button 3">
              <controlPr defaultSize="0" autoFill="0" autoLine="0" autoPict="0">
                <anchor moveWithCells="1">
                  <from>
                    <xdr:col>47</xdr:col>
                    <xdr:colOff>7620</xdr:colOff>
                    <xdr:row>9</xdr:row>
                    <xdr:rowOff>45720</xdr:rowOff>
                  </from>
                  <to>
                    <xdr:col>49</xdr:col>
                    <xdr:colOff>152400</xdr:colOff>
                    <xdr:row>9</xdr:row>
                    <xdr:rowOff>259080</xdr:rowOff>
                  </to>
                </anchor>
              </controlPr>
            </control>
          </mc:Choice>
        </mc:AlternateContent>
        <mc:AlternateContent xmlns:mc="http://schemas.openxmlformats.org/markup-compatibility/2006">
          <mc:Choice Requires="x14">
            <control shapeId="706564" r:id="rId7" name="Option Button 4">
              <controlPr defaultSize="0" autoFill="0" autoLine="0" autoPict="0">
                <anchor moveWithCells="1">
                  <from>
                    <xdr:col>51</xdr:col>
                    <xdr:colOff>7620</xdr:colOff>
                    <xdr:row>9</xdr:row>
                    <xdr:rowOff>45720</xdr:rowOff>
                  </from>
                  <to>
                    <xdr:col>54</xdr:col>
                    <xdr:colOff>106680</xdr:colOff>
                    <xdr:row>9</xdr:row>
                    <xdr:rowOff>259080</xdr:rowOff>
                  </to>
                </anchor>
              </controlPr>
            </control>
          </mc:Choice>
        </mc:AlternateContent>
        <mc:AlternateContent xmlns:mc="http://schemas.openxmlformats.org/markup-compatibility/2006">
          <mc:Choice Requires="x14">
            <control shapeId="706565" r:id="rId8" name="Group Box 5">
              <controlPr defaultSize="0" autoFill="0" autoPict="0">
                <anchor moveWithCells="1">
                  <from>
                    <xdr:col>56</xdr:col>
                    <xdr:colOff>0</xdr:colOff>
                    <xdr:row>3</xdr:row>
                    <xdr:rowOff>0</xdr:rowOff>
                  </from>
                  <to>
                    <xdr:col>69</xdr:col>
                    <xdr:colOff>0</xdr:colOff>
                    <xdr:row>9</xdr:row>
                    <xdr:rowOff>312420</xdr:rowOff>
                  </to>
                </anchor>
              </controlPr>
            </control>
          </mc:Choice>
        </mc:AlternateContent>
        <mc:AlternateContent xmlns:mc="http://schemas.openxmlformats.org/markup-compatibility/2006">
          <mc:Choice Requires="x14">
            <control shapeId="706566" r:id="rId9" name="Option Button 6">
              <controlPr defaultSize="0" autoFill="0" autoLine="0" autoPict="0">
                <anchor moveWithCells="1">
                  <from>
                    <xdr:col>64</xdr:col>
                    <xdr:colOff>22860</xdr:colOff>
                    <xdr:row>3</xdr:row>
                    <xdr:rowOff>0</xdr:rowOff>
                  </from>
                  <to>
                    <xdr:col>68</xdr:col>
                    <xdr:colOff>38100</xdr:colOff>
                    <xdr:row>4</xdr:row>
                    <xdr:rowOff>0</xdr:rowOff>
                  </to>
                </anchor>
              </controlPr>
            </control>
          </mc:Choice>
        </mc:AlternateContent>
        <mc:AlternateContent xmlns:mc="http://schemas.openxmlformats.org/markup-compatibility/2006">
          <mc:Choice Requires="x14">
            <control shapeId="706567" r:id="rId10" name="Option Button 7">
              <controlPr defaultSize="0" autoFill="0" autoLine="0" autoPict="0">
                <anchor moveWithCells="1">
                  <from>
                    <xdr:col>56</xdr:col>
                    <xdr:colOff>30480</xdr:colOff>
                    <xdr:row>3</xdr:row>
                    <xdr:rowOff>175260</xdr:rowOff>
                  </from>
                  <to>
                    <xdr:col>60</xdr:col>
                    <xdr:colOff>38100</xdr:colOff>
                    <xdr:row>5</xdr:row>
                    <xdr:rowOff>0</xdr:rowOff>
                  </to>
                </anchor>
              </controlPr>
            </control>
          </mc:Choice>
        </mc:AlternateContent>
        <mc:AlternateContent xmlns:mc="http://schemas.openxmlformats.org/markup-compatibility/2006">
          <mc:Choice Requires="x14">
            <control shapeId="706568" r:id="rId11" name="Option Button 8">
              <controlPr defaultSize="0" autoFill="0" autoLine="0" autoPict="0">
                <anchor moveWithCells="1">
                  <from>
                    <xdr:col>64</xdr:col>
                    <xdr:colOff>7620</xdr:colOff>
                    <xdr:row>4</xdr:row>
                    <xdr:rowOff>0</xdr:rowOff>
                  </from>
                  <to>
                    <xdr:col>67</xdr:col>
                    <xdr:colOff>0</xdr:colOff>
                    <xdr:row>5</xdr:row>
                    <xdr:rowOff>38100</xdr:rowOff>
                  </to>
                </anchor>
              </controlPr>
            </control>
          </mc:Choice>
        </mc:AlternateContent>
        <mc:AlternateContent xmlns:mc="http://schemas.openxmlformats.org/markup-compatibility/2006">
          <mc:Choice Requires="x14">
            <control shapeId="706569" r:id="rId12" name="Check Box 9">
              <controlPr defaultSize="0" autoFill="0" autoLine="0" autoPict="0">
                <anchor moveWithCells="1">
                  <from>
                    <xdr:col>47</xdr:col>
                    <xdr:colOff>7620</xdr:colOff>
                    <xdr:row>6</xdr:row>
                    <xdr:rowOff>38100</xdr:rowOff>
                  </from>
                  <to>
                    <xdr:col>50</xdr:col>
                    <xdr:colOff>106680</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チラシ申込書CSV出力</vt:lpstr>
      <vt:lpstr>log</vt:lpstr>
      <vt:lpstr>ヘッダ入力</vt:lpstr>
      <vt:lpstr>町田①</vt:lpstr>
      <vt:lpstr>町田②</vt:lpstr>
      <vt:lpstr>八王子①</vt:lpstr>
      <vt:lpstr>八王子②</vt:lpstr>
      <vt:lpstr>八王子③</vt:lpstr>
      <vt:lpstr>さいたま①</vt:lpstr>
      <vt:lpstr>さいたま②</vt:lpstr>
      <vt:lpstr>所沢①</vt:lpstr>
      <vt:lpstr>所沢②</vt:lpstr>
      <vt:lpstr>所沢③</vt:lpstr>
      <vt:lpstr>さいたま①!Print_Area</vt:lpstr>
      <vt:lpstr>さいたま②!Print_Area</vt:lpstr>
      <vt:lpstr>ヘッダ入力!Print_Area</vt:lpstr>
      <vt:lpstr>所沢③!Print_Area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Tamukai Yusuke</dc:creator>
  <cp:lastModifiedBy>橋本 恵子</cp:lastModifiedBy>
  <cp:lastPrinted>2019-02-18T03:46:37Z</cp:lastPrinted>
  <dcterms:created xsi:type="dcterms:W3CDTF">2014-02-04T09:39:49Z</dcterms:created>
  <dcterms:modified xsi:type="dcterms:W3CDTF">2019-12-23T02:29:32Z</dcterms:modified>
</cp:coreProperties>
</file>