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keita-takahashi\Desktop\"/>
    </mc:Choice>
  </mc:AlternateContent>
  <xr:revisionPtr revIDLastSave="0" documentId="8_{FCDE6696-EF8B-4C79-9E0E-0D905F4B1AF4}" xr6:coauthVersionLast="47" xr6:coauthVersionMax="47" xr10:uidLastSave="{00000000-0000-0000-0000-000000000000}"/>
  <bookViews>
    <workbookView xWindow="-110" yWindow="-110" windowWidth="19420" windowHeight="10300" xr2:uid="{21427A98-60AB-41B0-A3E2-29D3BF6D26F3}"/>
  </bookViews>
  <sheets>
    <sheet name="柏①" sheetId="1" r:id="rId1"/>
    <sheet name="柏②"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67" i="2" l="1"/>
  <c r="N67" i="2"/>
  <c r="AS66" i="2"/>
  <c r="AK66" i="2"/>
  <c r="K66" i="2"/>
  <c r="C66" i="2"/>
  <c r="AS65" i="2"/>
  <c r="AK65" i="2"/>
  <c r="K65" i="2"/>
  <c r="K67" i="2" s="1"/>
  <c r="C65" i="2"/>
  <c r="AS64" i="2"/>
  <c r="AK64" i="2"/>
  <c r="N64" i="2"/>
  <c r="CT63" i="2"/>
  <c r="CD63" i="2"/>
  <c r="CA63" i="2"/>
  <c r="AS63" i="2"/>
  <c r="AK63" i="2"/>
  <c r="K63" i="2"/>
  <c r="C63" i="2"/>
  <c r="CQ62" i="2"/>
  <c r="CI62" i="2"/>
  <c r="CA62" i="2"/>
  <c r="BS62" i="2"/>
  <c r="AS62" i="2"/>
  <c r="AS67" i="2" s="1"/>
  <c r="AK62" i="2"/>
  <c r="K62" i="2"/>
  <c r="C62" i="2"/>
  <c r="CQ61" i="2"/>
  <c r="CI61" i="2"/>
  <c r="CA61" i="2"/>
  <c r="BS61" i="2"/>
  <c r="AV61" i="2"/>
  <c r="K61" i="2"/>
  <c r="C61" i="2"/>
  <c r="CQ60" i="2"/>
  <c r="CI60" i="2"/>
  <c r="CA60" i="2"/>
  <c r="BS60" i="2"/>
  <c r="AS60" i="2"/>
  <c r="AK60" i="2"/>
  <c r="K60" i="2"/>
  <c r="C60" i="2"/>
  <c r="CQ59" i="2"/>
  <c r="CI59" i="2"/>
  <c r="CA59" i="2"/>
  <c r="BS59" i="2"/>
  <c r="BL59" i="2"/>
  <c r="AS59" i="2"/>
  <c r="AK59" i="2"/>
  <c r="K59" i="2"/>
  <c r="C59" i="2"/>
  <c r="CQ58" i="2"/>
  <c r="CQ63" i="2" s="1"/>
  <c r="CI58" i="2"/>
  <c r="CA58" i="2"/>
  <c r="BS58" i="2"/>
  <c r="BI58" i="2"/>
  <c r="BA58" i="2"/>
  <c r="AS58" i="2"/>
  <c r="AK58" i="2"/>
  <c r="K58" i="2"/>
  <c r="C58" i="2"/>
  <c r="CT57" i="2"/>
  <c r="CQ57" i="2"/>
  <c r="CA57" i="2"/>
  <c r="BS57" i="2"/>
  <c r="BI57" i="2"/>
  <c r="BA57" i="2"/>
  <c r="AS57" i="2"/>
  <c r="AK57" i="2"/>
  <c r="AD57" i="2"/>
  <c r="AA57" i="2"/>
  <c r="BR73" i="2" s="1"/>
  <c r="K57" i="2"/>
  <c r="K64" i="2" s="1"/>
  <c r="C57" i="2"/>
  <c r="CQ56" i="2"/>
  <c r="BR76" i="2" s="1"/>
  <c r="CI56" i="2"/>
  <c r="CA56" i="2"/>
  <c r="BS56" i="2"/>
  <c r="BI56" i="2"/>
  <c r="BA56" i="2"/>
  <c r="AS56" i="2"/>
  <c r="AK56" i="2"/>
  <c r="AA56" i="2"/>
  <c r="S56" i="2"/>
  <c r="N56" i="2"/>
  <c r="CT55" i="2"/>
  <c r="CD55" i="2"/>
  <c r="BI55" i="2"/>
  <c r="BA55" i="2"/>
  <c r="AS55" i="2"/>
  <c r="AK55" i="2"/>
  <c r="AA55" i="2"/>
  <c r="K55" i="2"/>
  <c r="C55" i="2"/>
  <c r="CQ54" i="2"/>
  <c r="CI54" i="2"/>
  <c r="CA54" i="2"/>
  <c r="BS54" i="2"/>
  <c r="BI54" i="2"/>
  <c r="BA54" i="2"/>
  <c r="AS54" i="2"/>
  <c r="AK54" i="2"/>
  <c r="AD54" i="2"/>
  <c r="K54" i="2"/>
  <c r="C54" i="2"/>
  <c r="CQ53" i="2"/>
  <c r="CI53" i="2"/>
  <c r="CA53" i="2"/>
  <c r="BS53" i="2"/>
  <c r="BI53" i="2"/>
  <c r="BA53" i="2"/>
  <c r="AS53" i="2"/>
  <c r="AK53" i="2"/>
  <c r="AA53" i="2"/>
  <c r="S53" i="2"/>
  <c r="K53" i="2"/>
  <c r="C53" i="2"/>
  <c r="CQ52" i="2"/>
  <c r="CI52" i="2"/>
  <c r="CA52" i="2"/>
  <c r="BS52" i="2"/>
  <c r="BI52" i="2"/>
  <c r="BA52" i="2"/>
  <c r="AS52" i="2"/>
  <c r="AK52" i="2"/>
  <c r="AA52" i="2"/>
  <c r="AA54" i="2" s="1"/>
  <c r="S52" i="2"/>
  <c r="K52" i="2"/>
  <c r="C52" i="2"/>
  <c r="CQ51" i="2"/>
  <c r="CI51" i="2"/>
  <c r="CA51" i="2"/>
  <c r="BS51" i="2"/>
  <c r="BI51" i="2"/>
  <c r="BI59" i="2" s="1"/>
  <c r="BA51" i="2"/>
  <c r="AS51" i="2"/>
  <c r="AS61" i="2" s="1"/>
  <c r="AK51" i="2"/>
  <c r="AD51" i="2"/>
  <c r="K51" i="2"/>
  <c r="C51" i="2"/>
  <c r="CQ50" i="2"/>
  <c r="CI50" i="2"/>
  <c r="CA50" i="2"/>
  <c r="BS50" i="2"/>
  <c r="BL50" i="2"/>
  <c r="AV50" i="2"/>
  <c r="AA50" i="2"/>
  <c r="S50" i="2"/>
  <c r="K50" i="2"/>
  <c r="C50" i="2"/>
  <c r="CQ49" i="2"/>
  <c r="CI49" i="2"/>
  <c r="CA49" i="2"/>
  <c r="BS49" i="2"/>
  <c r="BI49" i="2"/>
  <c r="BA49" i="2"/>
  <c r="AS49" i="2"/>
  <c r="AK49" i="2"/>
  <c r="AA49" i="2"/>
  <c r="S49" i="2"/>
  <c r="K49" i="2"/>
  <c r="C49" i="2"/>
  <c r="CQ48" i="2"/>
  <c r="CI48" i="2"/>
  <c r="CA48" i="2"/>
  <c r="BS48" i="2"/>
  <c r="BI48" i="2"/>
  <c r="BA48" i="2"/>
  <c r="AS48" i="2"/>
  <c r="AK48" i="2"/>
  <c r="AA48" i="2"/>
  <c r="S48" i="2"/>
  <c r="K48" i="2"/>
  <c r="K56" i="2" s="1"/>
  <c r="C48" i="2"/>
  <c r="CQ47" i="2"/>
  <c r="CI47" i="2"/>
  <c r="CA47" i="2"/>
  <c r="BS47" i="2"/>
  <c r="BI47" i="2"/>
  <c r="BA47" i="2"/>
  <c r="AS47" i="2"/>
  <c r="AK47" i="2"/>
  <c r="AA47" i="2"/>
  <c r="S47" i="2"/>
  <c r="N47" i="2"/>
  <c r="CQ46" i="2"/>
  <c r="CI46" i="2"/>
  <c r="CA46" i="2"/>
  <c r="BS46" i="2"/>
  <c r="BI46" i="2"/>
  <c r="BA46" i="2"/>
  <c r="AS46" i="2"/>
  <c r="AS50" i="2" s="1"/>
  <c r="AK46" i="2"/>
  <c r="AA46" i="2"/>
  <c r="S46" i="2"/>
  <c r="K46" i="2"/>
  <c r="C46" i="2"/>
  <c r="CQ45" i="2"/>
  <c r="CI45" i="2"/>
  <c r="CA45" i="2"/>
  <c r="BS45" i="2"/>
  <c r="BI45" i="2"/>
  <c r="BI50" i="2" s="1"/>
  <c r="BA45" i="2"/>
  <c r="AV45" i="2"/>
  <c r="AA45" i="2"/>
  <c r="S45" i="2"/>
  <c r="K45" i="2"/>
  <c r="C45" i="2"/>
  <c r="CQ44" i="2"/>
  <c r="CI44" i="2"/>
  <c r="CA44" i="2"/>
  <c r="BS44" i="2"/>
  <c r="BL44" i="2"/>
  <c r="BI44" i="2"/>
  <c r="AS44" i="2"/>
  <c r="AK44" i="2"/>
  <c r="AA44" i="2"/>
  <c r="S44" i="2"/>
  <c r="K44" i="2"/>
  <c r="C44" i="2"/>
  <c r="CQ43" i="2"/>
  <c r="CI43" i="2"/>
  <c r="CA43" i="2"/>
  <c r="CA55" i="2" s="1"/>
  <c r="BS43" i="2"/>
  <c r="BI43" i="2"/>
  <c r="BA43" i="2"/>
  <c r="AS43" i="2"/>
  <c r="AK43" i="2"/>
  <c r="AA43" i="2"/>
  <c r="S43" i="2"/>
  <c r="K43" i="2"/>
  <c r="C43" i="2"/>
  <c r="CQ42" i="2"/>
  <c r="CI42" i="2"/>
  <c r="CD42" i="2"/>
  <c r="CM12" i="2" s="1"/>
  <c r="BI42" i="2"/>
  <c r="BA42" i="2"/>
  <c r="AS42" i="2"/>
  <c r="AK42" i="2"/>
  <c r="AA42" i="2"/>
  <c r="AA51" i="2" s="1"/>
  <c r="S42" i="2"/>
  <c r="K42" i="2"/>
  <c r="C42" i="2"/>
  <c r="CQ41" i="2"/>
  <c r="CQ55" i="2" s="1"/>
  <c r="CI41" i="2"/>
  <c r="CA41" i="2"/>
  <c r="BS41" i="2"/>
  <c r="BL41" i="2"/>
  <c r="BI41" i="2"/>
  <c r="AS41" i="2"/>
  <c r="AK41" i="2"/>
  <c r="AD41" i="2"/>
  <c r="AA41" i="2"/>
  <c r="K41" i="2"/>
  <c r="C41" i="2"/>
  <c r="CT40" i="2"/>
  <c r="CA40" i="2"/>
  <c r="BS40" i="2"/>
  <c r="BI40" i="2"/>
  <c r="BA40" i="2"/>
  <c r="AS40" i="2"/>
  <c r="AK40" i="2"/>
  <c r="AA40" i="2"/>
  <c r="S40" i="2"/>
  <c r="K40" i="2"/>
  <c r="C40" i="2"/>
  <c r="CQ39" i="2"/>
  <c r="CI39" i="2"/>
  <c r="CA39" i="2"/>
  <c r="BS39" i="2"/>
  <c r="BI39" i="2"/>
  <c r="BA39" i="2"/>
  <c r="AS39" i="2"/>
  <c r="AK39" i="2"/>
  <c r="AA39" i="2"/>
  <c r="S39" i="2"/>
  <c r="K39" i="2"/>
  <c r="K47" i="2" s="1"/>
  <c r="C39" i="2"/>
  <c r="CQ38" i="2"/>
  <c r="CI38" i="2"/>
  <c r="CA38" i="2"/>
  <c r="BS38" i="2"/>
  <c r="BI38" i="2"/>
  <c r="BA38" i="2"/>
  <c r="AS38" i="2"/>
  <c r="AK38" i="2"/>
  <c r="AA38" i="2"/>
  <c r="S38" i="2"/>
  <c r="N38" i="2"/>
  <c r="W12" i="2" s="1"/>
  <c r="CQ37" i="2"/>
  <c r="CI37" i="2"/>
  <c r="CA37" i="2"/>
  <c r="BS37" i="2"/>
  <c r="BL37" i="2"/>
  <c r="BI37" i="2"/>
  <c r="AS37" i="2"/>
  <c r="AK37" i="2"/>
  <c r="AA37" i="2"/>
  <c r="S37" i="2"/>
  <c r="K37" i="2"/>
  <c r="C37" i="2"/>
  <c r="CQ36" i="2"/>
  <c r="CI36" i="2"/>
  <c r="CA36" i="2"/>
  <c r="BS36" i="2"/>
  <c r="BI36" i="2"/>
  <c r="BA36" i="2"/>
  <c r="AS36" i="2"/>
  <c r="AK36" i="2"/>
  <c r="AD36" i="2"/>
  <c r="AA36" i="2"/>
  <c r="K36" i="2"/>
  <c r="C36" i="2"/>
  <c r="CQ35" i="2"/>
  <c r="CI35" i="2"/>
  <c r="CA35" i="2"/>
  <c r="BS35" i="2"/>
  <c r="BI35" i="2"/>
  <c r="BA35" i="2"/>
  <c r="AS35" i="2"/>
  <c r="AS45" i="2" s="1"/>
  <c r="AK35" i="2"/>
  <c r="AA35" i="2"/>
  <c r="S35" i="2"/>
  <c r="K35" i="2"/>
  <c r="C35" i="2"/>
  <c r="CQ34" i="2"/>
  <c r="CI34" i="2"/>
  <c r="CA34" i="2"/>
  <c r="BS34" i="2"/>
  <c r="BI34" i="2"/>
  <c r="BA34" i="2"/>
  <c r="AV34" i="2"/>
  <c r="AA34" i="2"/>
  <c r="S34" i="2"/>
  <c r="K34" i="2"/>
  <c r="C34" i="2"/>
  <c r="CQ33" i="2"/>
  <c r="CI33" i="2"/>
  <c r="CA33" i="2"/>
  <c r="BS33" i="2"/>
  <c r="BI33" i="2"/>
  <c r="BA33" i="2"/>
  <c r="AS33" i="2"/>
  <c r="AK33" i="2"/>
  <c r="AA33" i="2"/>
  <c r="S33" i="2"/>
  <c r="K33" i="2"/>
  <c r="C33" i="2"/>
  <c r="CQ32" i="2"/>
  <c r="CI32" i="2"/>
  <c r="CA32" i="2"/>
  <c r="BS32" i="2"/>
  <c r="BI32" i="2"/>
  <c r="BA32" i="2"/>
  <c r="AS32" i="2"/>
  <c r="AK32" i="2"/>
  <c r="AD32" i="2"/>
  <c r="AA32" i="2"/>
  <c r="K32" i="2"/>
  <c r="K38" i="2" s="1"/>
  <c r="C32" i="2"/>
  <c r="CQ31" i="2"/>
  <c r="CI31" i="2"/>
  <c r="CA31" i="2"/>
  <c r="BS31" i="2"/>
  <c r="BL31" i="2"/>
  <c r="AS31" i="2"/>
  <c r="AK31" i="2"/>
  <c r="AA31" i="2"/>
  <c r="S31" i="2"/>
  <c r="CQ30" i="2"/>
  <c r="CI30" i="2"/>
  <c r="CA30" i="2"/>
  <c r="BS30" i="2"/>
  <c r="BI30" i="2"/>
  <c r="BA30" i="2"/>
  <c r="AS30" i="2"/>
  <c r="AK30" i="2"/>
  <c r="AA30" i="2"/>
  <c r="S30" i="2"/>
  <c r="N30" i="2"/>
  <c r="K30" i="2"/>
  <c r="K25" i="2" s="1"/>
  <c r="CQ29" i="2"/>
  <c r="CQ40" i="2" s="1"/>
  <c r="CI29" i="2"/>
  <c r="CA29" i="2"/>
  <c r="BS29" i="2"/>
  <c r="BI29" i="2"/>
  <c r="BI31" i="2" s="1"/>
  <c r="BA29" i="2"/>
  <c r="AS29" i="2"/>
  <c r="AK29" i="2"/>
  <c r="AA29" i="2"/>
  <c r="S29" i="2"/>
  <c r="K29" i="2"/>
  <c r="C29" i="2"/>
  <c r="CT28" i="2"/>
  <c r="CA28" i="2"/>
  <c r="CA42" i="2" s="1"/>
  <c r="BS28" i="2"/>
  <c r="BL28" i="2"/>
  <c r="AS28" i="2"/>
  <c r="AK28" i="2"/>
  <c r="AA28" i="2"/>
  <c r="S28" i="2"/>
  <c r="K28" i="2"/>
  <c r="BR72" i="2" s="1"/>
  <c r="C28" i="2"/>
  <c r="CQ27" i="2"/>
  <c r="CI27" i="2"/>
  <c r="CD27" i="2"/>
  <c r="BI27" i="2"/>
  <c r="BA27" i="2"/>
  <c r="AS27" i="2"/>
  <c r="AK27" i="2"/>
  <c r="AD27" i="2"/>
  <c r="K27" i="2"/>
  <c r="C27" i="2"/>
  <c r="CQ26" i="2"/>
  <c r="CI26" i="2"/>
  <c r="CA26" i="2"/>
  <c r="BS26" i="2"/>
  <c r="BI26" i="2"/>
  <c r="BA26" i="2"/>
  <c r="AS26" i="2"/>
  <c r="AS34" i="2" s="1"/>
  <c r="AK26" i="2"/>
  <c r="AA26" i="2"/>
  <c r="S26" i="2"/>
  <c r="K26" i="2"/>
  <c r="BR74" i="2" s="1"/>
  <c r="C26" i="2"/>
  <c r="CQ25" i="2"/>
  <c r="CQ28" i="2" s="1"/>
  <c r="CI25" i="2"/>
  <c r="CA25" i="2"/>
  <c r="BS25" i="2"/>
  <c r="BI25" i="2"/>
  <c r="BI28" i="2" s="1"/>
  <c r="BA25" i="2"/>
  <c r="AV25" i="2"/>
  <c r="AA25" i="2"/>
  <c r="S25" i="2"/>
  <c r="CT24" i="2"/>
  <c r="CQ24" i="2"/>
  <c r="CA24" i="2"/>
  <c r="BS24" i="2"/>
  <c r="BI24" i="2"/>
  <c r="BA24" i="2"/>
  <c r="AS24" i="2"/>
  <c r="AK24" i="2"/>
  <c r="AA24" i="2"/>
  <c r="S24" i="2"/>
  <c r="N24" i="2"/>
  <c r="CQ23" i="2"/>
  <c r="CI23" i="2"/>
  <c r="CA23" i="2"/>
  <c r="CA27" i="2" s="1"/>
  <c r="BS23" i="2"/>
  <c r="BI23" i="2"/>
  <c r="BA23" i="2"/>
  <c r="AS23" i="2"/>
  <c r="AK23" i="2"/>
  <c r="AA23" i="2"/>
  <c r="AA27" i="2" s="1"/>
  <c r="S23" i="2"/>
  <c r="K23" i="2"/>
  <c r="C23" i="2"/>
  <c r="CQ22" i="2"/>
  <c r="CI22" i="2"/>
  <c r="CD22" i="2"/>
  <c r="BL22" i="2"/>
  <c r="BI22" i="2"/>
  <c r="AS22" i="2"/>
  <c r="AK22" i="2"/>
  <c r="AD22" i="2"/>
  <c r="K22" i="2"/>
  <c r="C22" i="2"/>
  <c r="CQ21" i="2"/>
  <c r="CI21" i="2"/>
  <c r="CA21" i="2"/>
  <c r="BS21" i="2"/>
  <c r="BI21" i="2"/>
  <c r="BA21" i="2"/>
  <c r="AS21" i="2"/>
  <c r="AS25" i="2" s="1"/>
  <c r="AK21" i="2"/>
  <c r="AA21" i="2"/>
  <c r="S21" i="2"/>
  <c r="K21" i="2"/>
  <c r="C21" i="2"/>
  <c r="CQ20" i="2"/>
  <c r="CI20" i="2"/>
  <c r="CA20" i="2"/>
  <c r="BS20" i="2"/>
  <c r="BI20" i="2"/>
  <c r="BA20" i="2"/>
  <c r="AV20" i="2"/>
  <c r="BE12" i="2" s="1"/>
  <c r="AA20" i="2"/>
  <c r="S20" i="2"/>
  <c r="K20" i="2"/>
  <c r="C20" i="2"/>
  <c r="CT19" i="2"/>
  <c r="CQ19" i="2"/>
  <c r="CA19" i="2"/>
  <c r="BS19" i="2"/>
  <c r="BI19" i="2"/>
  <c r="BA19" i="2"/>
  <c r="AS19" i="2"/>
  <c r="AK19" i="2"/>
  <c r="AA19" i="2"/>
  <c r="S19" i="2"/>
  <c r="K19" i="2"/>
  <c r="C19" i="2"/>
  <c r="CQ18" i="2"/>
  <c r="CI18" i="2"/>
  <c r="CA18" i="2"/>
  <c r="BS18" i="2"/>
  <c r="BI18" i="2"/>
  <c r="BA18" i="2"/>
  <c r="AS18" i="2"/>
  <c r="AK18" i="2"/>
  <c r="AA18" i="2"/>
  <c r="S18" i="2"/>
  <c r="K18" i="2"/>
  <c r="C18" i="2"/>
  <c r="CQ17" i="2"/>
  <c r="CI17" i="2"/>
  <c r="CA17" i="2"/>
  <c r="BS17" i="2"/>
  <c r="BI17" i="2"/>
  <c r="BA17" i="2"/>
  <c r="AS17" i="2"/>
  <c r="AK17" i="2"/>
  <c r="AA17" i="2"/>
  <c r="AA22" i="2" s="1"/>
  <c r="S17" i="2"/>
  <c r="K17" i="2"/>
  <c r="C17" i="2"/>
  <c r="CQ16" i="2"/>
  <c r="CI16" i="2"/>
  <c r="CA16" i="2"/>
  <c r="BS16" i="2"/>
  <c r="BL16" i="2"/>
  <c r="BI16" i="2"/>
  <c r="AS16" i="2"/>
  <c r="AK16" i="2"/>
  <c r="AD16" i="2"/>
  <c r="K16" i="2"/>
  <c r="C16" i="2"/>
  <c r="CQ15" i="2"/>
  <c r="CI15" i="2"/>
  <c r="CA15" i="2"/>
  <c r="BS15" i="2"/>
  <c r="BI15" i="2"/>
  <c r="BA15" i="2"/>
  <c r="AS15" i="2"/>
  <c r="AK15" i="2"/>
  <c r="AA15" i="2"/>
  <c r="S15" i="2"/>
  <c r="K15" i="2"/>
  <c r="C15" i="2"/>
  <c r="CQ14" i="2"/>
  <c r="CI14" i="2"/>
  <c r="CA14" i="2"/>
  <c r="CA22" i="2" s="1"/>
  <c r="CI64" i="2" s="1"/>
  <c r="BR75" i="2" s="1"/>
  <c r="BS14" i="2"/>
  <c r="BI14" i="2"/>
  <c r="BA14" i="2"/>
  <c r="AS14" i="2"/>
  <c r="AS20" i="2" s="1"/>
  <c r="AK14" i="2"/>
  <c r="AA14" i="2"/>
  <c r="AA16" i="2" s="1"/>
  <c r="S14" i="2"/>
  <c r="K14" i="2"/>
  <c r="K24" i="2" s="1"/>
  <c r="C14" i="2"/>
  <c r="BQ12" i="2"/>
  <c r="AI12" i="2"/>
  <c r="A12" i="2"/>
  <c r="AF8" i="2" s="1"/>
  <c r="BD3" i="2"/>
  <c r="AQ3" i="2"/>
  <c r="AR3" i="2" s="1"/>
  <c r="AS3" i="2" s="1"/>
  <c r="AT3" i="2" s="1"/>
  <c r="AU3" i="2" s="1"/>
  <c r="AV3" i="2" s="1"/>
  <c r="AW3" i="2" s="1"/>
  <c r="AX3" i="2" s="1"/>
  <c r="CW1" i="2"/>
  <c r="CD64" i="1"/>
  <c r="CA63" i="1"/>
  <c r="BS63" i="1"/>
  <c r="AV63" i="1"/>
  <c r="AS63" i="1"/>
  <c r="N63" i="1"/>
  <c r="CA62" i="1"/>
  <c r="BS62" i="1"/>
  <c r="AS62" i="1"/>
  <c r="AK62" i="1"/>
  <c r="AD62" i="1"/>
  <c r="K62" i="1"/>
  <c r="C62" i="1"/>
  <c r="CA61" i="1"/>
  <c r="BS61" i="1"/>
  <c r="AS61" i="1"/>
  <c r="AK61" i="1"/>
  <c r="AA61" i="1"/>
  <c r="S61" i="1"/>
  <c r="K61" i="1"/>
  <c r="K63" i="1" s="1"/>
  <c r="C61" i="1"/>
  <c r="CA60" i="1"/>
  <c r="BS60" i="1"/>
  <c r="AS60" i="1"/>
  <c r="AK60" i="1"/>
  <c r="AA60" i="1"/>
  <c r="AA62" i="1" s="1"/>
  <c r="S60" i="1"/>
  <c r="N60" i="1"/>
  <c r="CA59" i="1"/>
  <c r="BS59" i="1"/>
  <c r="AS59" i="1"/>
  <c r="AK59" i="1"/>
  <c r="AD59" i="1"/>
  <c r="K59" i="1"/>
  <c r="C59" i="1"/>
  <c r="CA58" i="1"/>
  <c r="BS58" i="1"/>
  <c r="AV58" i="1"/>
  <c r="AA58" i="1"/>
  <c r="S58" i="1"/>
  <c r="K58" i="1"/>
  <c r="C58" i="1"/>
  <c r="CA57" i="1"/>
  <c r="CA64" i="1" s="1"/>
  <c r="BS57" i="1"/>
  <c r="AS57" i="1"/>
  <c r="AK57" i="1"/>
  <c r="AA57" i="1"/>
  <c r="AA59" i="1" s="1"/>
  <c r="S57" i="1"/>
  <c r="K57" i="1"/>
  <c r="C57" i="1"/>
  <c r="CA56" i="1"/>
  <c r="BS56" i="1"/>
  <c r="AS56" i="1"/>
  <c r="AS58" i="1" s="1"/>
  <c r="AK56" i="1"/>
  <c r="AA56" i="1"/>
  <c r="S56" i="1"/>
  <c r="K56" i="1"/>
  <c r="C56" i="1"/>
  <c r="CD55" i="1"/>
  <c r="AV55" i="1"/>
  <c r="AD55" i="1"/>
  <c r="K55" i="1"/>
  <c r="K60" i="1" s="1"/>
  <c r="C55" i="1"/>
  <c r="CA54" i="1"/>
  <c r="BS54" i="1"/>
  <c r="AS54" i="1"/>
  <c r="AK54" i="1"/>
  <c r="AA54" i="1"/>
  <c r="S54" i="1"/>
  <c r="K54" i="1"/>
  <c r="C54" i="1"/>
  <c r="CA53" i="1"/>
  <c r="BS53" i="1"/>
  <c r="AS53" i="1"/>
  <c r="AK53" i="1"/>
  <c r="AA53" i="1"/>
  <c r="AA55" i="1" s="1"/>
  <c r="S53" i="1"/>
  <c r="N53" i="1"/>
  <c r="K53" i="1"/>
  <c r="CT52" i="1"/>
  <c r="CA52" i="1"/>
  <c r="BS52" i="1"/>
  <c r="AS52" i="1"/>
  <c r="AK52" i="1"/>
  <c r="AD52" i="1"/>
  <c r="AA52" i="1"/>
  <c r="K52" i="1"/>
  <c r="C52" i="1"/>
  <c r="CQ51" i="1"/>
  <c r="CI51" i="1"/>
  <c r="CA51" i="1"/>
  <c r="BS51" i="1"/>
  <c r="BL51" i="1"/>
  <c r="AS51" i="1"/>
  <c r="AS55" i="1" s="1"/>
  <c r="AK51" i="1"/>
  <c r="AA51" i="1"/>
  <c r="S51" i="1"/>
  <c r="K51" i="1"/>
  <c r="C51" i="1"/>
  <c r="CQ50" i="1"/>
  <c r="CI50" i="1"/>
  <c r="CA50" i="1"/>
  <c r="CA55" i="1" s="1"/>
  <c r="BS50" i="1"/>
  <c r="BI50" i="1"/>
  <c r="BA50" i="1"/>
  <c r="AV50" i="1"/>
  <c r="AS50" i="1"/>
  <c r="AA50" i="1"/>
  <c r="S50" i="1"/>
  <c r="K50" i="1"/>
  <c r="C50" i="1"/>
  <c r="CQ49" i="1"/>
  <c r="CI49" i="1"/>
  <c r="CD49" i="1"/>
  <c r="BI49" i="1"/>
  <c r="BA49" i="1"/>
  <c r="AS49" i="1"/>
  <c r="AK49" i="1"/>
  <c r="AA49" i="1"/>
  <c r="S49" i="1"/>
  <c r="N49" i="1"/>
  <c r="K49" i="1"/>
  <c r="CQ48" i="1"/>
  <c r="CI48" i="1"/>
  <c r="CA48" i="1"/>
  <c r="BS48" i="1"/>
  <c r="BI48" i="1"/>
  <c r="BA48" i="1"/>
  <c r="AS48" i="1"/>
  <c r="AK48" i="1"/>
  <c r="AD48" i="1"/>
  <c r="AA48" i="1"/>
  <c r="K48" i="1"/>
  <c r="C48" i="1"/>
  <c r="CQ47" i="1"/>
  <c r="CI47" i="1"/>
  <c r="CA47" i="1"/>
  <c r="BS47" i="1"/>
  <c r="BI47" i="1"/>
  <c r="BA47" i="1"/>
  <c r="AS47" i="1"/>
  <c r="AK47" i="1"/>
  <c r="AA47" i="1"/>
  <c r="S47" i="1"/>
  <c r="K47" i="1"/>
  <c r="C47" i="1"/>
  <c r="CQ46" i="1"/>
  <c r="CI46" i="1"/>
  <c r="CA46" i="1"/>
  <c r="BS46" i="1"/>
  <c r="BI46" i="1"/>
  <c r="BA46" i="1"/>
  <c r="AS46" i="1"/>
  <c r="AK46" i="1"/>
  <c r="AA46" i="1"/>
  <c r="S46" i="1"/>
  <c r="K46" i="1"/>
  <c r="C46" i="1"/>
  <c r="CQ45" i="1"/>
  <c r="CQ52" i="1" s="1"/>
  <c r="CI45" i="1"/>
  <c r="CA45" i="1"/>
  <c r="BS45" i="1"/>
  <c r="BI45" i="1"/>
  <c r="BI51" i="1" s="1"/>
  <c r="BA45" i="1"/>
  <c r="AS45" i="1"/>
  <c r="AK45" i="1"/>
  <c r="AD45" i="1"/>
  <c r="AA45" i="1"/>
  <c r="K45" i="1"/>
  <c r="C45" i="1"/>
  <c r="CT44" i="1"/>
  <c r="CA44" i="1"/>
  <c r="BS44" i="1"/>
  <c r="BL44" i="1"/>
  <c r="AV44" i="1"/>
  <c r="AS44" i="1"/>
  <c r="AA44" i="1"/>
  <c r="S44" i="1"/>
  <c r="N44" i="1"/>
  <c r="K44" i="1"/>
  <c r="CQ43" i="1"/>
  <c r="CI43" i="1"/>
  <c r="CA43" i="1"/>
  <c r="BS43" i="1"/>
  <c r="BI43" i="1"/>
  <c r="BA43" i="1"/>
  <c r="AS43" i="1"/>
  <c r="AK43" i="1"/>
  <c r="AA43" i="1"/>
  <c r="S43" i="1"/>
  <c r="K43" i="1"/>
  <c r="C43" i="1"/>
  <c r="CQ42" i="1"/>
  <c r="CI42" i="1"/>
  <c r="CA42" i="1"/>
  <c r="CA49" i="1" s="1"/>
  <c r="BS42" i="1"/>
  <c r="BI42" i="1"/>
  <c r="BI44" i="1" s="1"/>
  <c r="BA42" i="1"/>
  <c r="AS42" i="1"/>
  <c r="AK42" i="1"/>
  <c r="AA42" i="1"/>
  <c r="S42" i="1"/>
  <c r="K42" i="1"/>
  <c r="C42" i="1"/>
  <c r="CQ41" i="1"/>
  <c r="CI41" i="1"/>
  <c r="CD41" i="1"/>
  <c r="BL41" i="1"/>
  <c r="AS41" i="1"/>
  <c r="AK41" i="1"/>
  <c r="AD41" i="1"/>
  <c r="AA41" i="1"/>
  <c r="K41" i="1"/>
  <c r="C41" i="1"/>
  <c r="CQ40" i="1"/>
  <c r="CI40" i="1"/>
  <c r="CA40" i="1"/>
  <c r="BS40" i="1"/>
  <c r="BI40" i="1"/>
  <c r="BA40" i="1"/>
  <c r="AS40" i="1"/>
  <c r="AK40" i="1"/>
  <c r="AA40" i="1"/>
  <c r="S40" i="1"/>
  <c r="K40" i="1"/>
  <c r="C40" i="1"/>
  <c r="CQ39" i="1"/>
  <c r="CI39" i="1"/>
  <c r="CA39" i="1"/>
  <c r="BS39" i="1"/>
  <c r="BI39" i="1"/>
  <c r="BA39" i="1"/>
  <c r="AS39" i="1"/>
  <c r="AK39" i="1"/>
  <c r="AA39" i="1"/>
  <c r="S39" i="1"/>
  <c r="N39" i="1"/>
  <c r="K39" i="1"/>
  <c r="CQ38" i="1"/>
  <c r="CI38" i="1"/>
  <c r="CA38" i="1"/>
  <c r="BS38" i="1"/>
  <c r="BI38" i="1"/>
  <c r="BA38" i="1"/>
  <c r="AV38" i="1"/>
  <c r="AS38" i="1"/>
  <c r="AD38" i="1"/>
  <c r="AA38" i="1"/>
  <c r="K38" i="1"/>
  <c r="C38" i="1"/>
  <c r="CQ37" i="1"/>
  <c r="CI37" i="1"/>
  <c r="CA37" i="1"/>
  <c r="BS37" i="1"/>
  <c r="BI37" i="1"/>
  <c r="BA37" i="1"/>
  <c r="AS37" i="1"/>
  <c r="AK37" i="1"/>
  <c r="AA37" i="1"/>
  <c r="S37" i="1"/>
  <c r="K37" i="1"/>
  <c r="C37" i="1"/>
  <c r="CQ36" i="1"/>
  <c r="CQ44" i="1" s="1"/>
  <c r="CI36" i="1"/>
  <c r="CA36" i="1"/>
  <c r="BS36" i="1"/>
  <c r="BI36" i="1"/>
  <c r="BA36" i="1"/>
  <c r="AS36" i="1"/>
  <c r="AZ69" i="1" s="1"/>
  <c r="AK36" i="1"/>
  <c r="AA36" i="1"/>
  <c r="S36" i="1"/>
  <c r="K36" i="1"/>
  <c r="C36" i="1"/>
  <c r="CT35" i="1"/>
  <c r="CA35" i="1"/>
  <c r="BS35" i="1"/>
  <c r="BI35" i="1"/>
  <c r="BA35" i="1"/>
  <c r="AS35" i="1"/>
  <c r="AK35" i="1"/>
  <c r="AD35" i="1"/>
  <c r="AA35" i="1"/>
  <c r="K35" i="1"/>
  <c r="C35" i="1"/>
  <c r="CQ34" i="1"/>
  <c r="CI34" i="1"/>
  <c r="CA34" i="1"/>
  <c r="CA41" i="1" s="1"/>
  <c r="BS34" i="1"/>
  <c r="BI34" i="1"/>
  <c r="BA34" i="1"/>
  <c r="AV34" i="1"/>
  <c r="AI12" i="1" s="1"/>
  <c r="AS34" i="1"/>
  <c r="AA34" i="1"/>
  <c r="S34" i="1"/>
  <c r="K34" i="1"/>
  <c r="C34" i="1"/>
  <c r="CQ33" i="1"/>
  <c r="CQ35" i="1" s="1"/>
  <c r="CI33" i="1"/>
  <c r="CD33" i="1"/>
  <c r="CA33" i="1"/>
  <c r="BI33" i="1"/>
  <c r="BI41" i="1" s="1"/>
  <c r="BA33" i="1"/>
  <c r="AS33" i="1"/>
  <c r="AK33" i="1"/>
  <c r="AA33" i="1"/>
  <c r="S33" i="1"/>
  <c r="K33" i="1"/>
  <c r="C33" i="1"/>
  <c r="CT32" i="1"/>
  <c r="CA32" i="1"/>
  <c r="BS32" i="1"/>
  <c r="BL32" i="1"/>
  <c r="AS32" i="1"/>
  <c r="AK32" i="1"/>
  <c r="AA32" i="1"/>
  <c r="S32" i="1"/>
  <c r="K32" i="1"/>
  <c r="C32" i="1"/>
  <c r="CQ31" i="1"/>
  <c r="CI31" i="1"/>
  <c r="CA31" i="1"/>
  <c r="BS31" i="1"/>
  <c r="BI31" i="1"/>
  <c r="AZ68" i="1" s="1"/>
  <c r="BA31" i="1"/>
  <c r="AS31" i="1"/>
  <c r="AK31" i="1"/>
  <c r="AD31" i="1"/>
  <c r="AA31" i="1"/>
  <c r="K31" i="1"/>
  <c r="C31" i="1"/>
  <c r="CQ30" i="1"/>
  <c r="CI30" i="1"/>
  <c r="CA30" i="1"/>
  <c r="BS30" i="1"/>
  <c r="BI30" i="1"/>
  <c r="BA30" i="1"/>
  <c r="AS30" i="1"/>
  <c r="AK30" i="1"/>
  <c r="AA30" i="1"/>
  <c r="S30" i="1"/>
  <c r="K30" i="1"/>
  <c r="C30" i="1"/>
  <c r="CQ29" i="1"/>
  <c r="CI29" i="1"/>
  <c r="CD29" i="1"/>
  <c r="CA29" i="1"/>
  <c r="BI29" i="1"/>
  <c r="BA29" i="1"/>
  <c r="AS29" i="1"/>
  <c r="AK29" i="1"/>
  <c r="AA29" i="1"/>
  <c r="S29" i="1"/>
  <c r="N29" i="1"/>
  <c r="K29" i="1"/>
  <c r="CQ28" i="1"/>
  <c r="CI28" i="1"/>
  <c r="CA28" i="1"/>
  <c r="BS28" i="1"/>
  <c r="BI28" i="1"/>
  <c r="BA28" i="1"/>
  <c r="AS28" i="1"/>
  <c r="AK28" i="1"/>
  <c r="AD28" i="1"/>
  <c r="AA28" i="1"/>
  <c r="K28" i="1"/>
  <c r="C28" i="1"/>
  <c r="CQ27" i="1"/>
  <c r="CI27" i="1"/>
  <c r="CA27" i="1"/>
  <c r="BS27" i="1"/>
  <c r="BI27" i="1"/>
  <c r="BA27" i="1"/>
  <c r="AS27" i="1"/>
  <c r="AK27" i="1"/>
  <c r="AA27" i="1"/>
  <c r="S27" i="1"/>
  <c r="K27" i="1"/>
  <c r="C27" i="1"/>
  <c r="CQ26" i="1"/>
  <c r="CI26" i="1"/>
  <c r="CD26" i="1"/>
  <c r="BI26" i="1"/>
  <c r="BA26" i="1"/>
  <c r="AS26" i="1"/>
  <c r="AK26" i="1"/>
  <c r="AA26" i="1"/>
  <c r="S26" i="1"/>
  <c r="K26" i="1"/>
  <c r="C26" i="1"/>
  <c r="CQ25" i="1"/>
  <c r="CQ32" i="1" s="1"/>
  <c r="CI25" i="1"/>
  <c r="CA25" i="1"/>
  <c r="BS25" i="1"/>
  <c r="BI25" i="1"/>
  <c r="BI32" i="1" s="1"/>
  <c r="BA25" i="1"/>
  <c r="AS25" i="1"/>
  <c r="AK25" i="1"/>
  <c r="AD25" i="1"/>
  <c r="AA25" i="1"/>
  <c r="K25" i="1"/>
  <c r="C25" i="1"/>
  <c r="CT24" i="1"/>
  <c r="CA24" i="1"/>
  <c r="BS24" i="1"/>
  <c r="AV24" i="1"/>
  <c r="AS24" i="1"/>
  <c r="AA24" i="1"/>
  <c r="S24" i="1"/>
  <c r="K24" i="1"/>
  <c r="C24" i="1"/>
  <c r="CQ23" i="1"/>
  <c r="CI23" i="1"/>
  <c r="CA23" i="1"/>
  <c r="CA26" i="1" s="1"/>
  <c r="BS23" i="1"/>
  <c r="BL23" i="1"/>
  <c r="AS23" i="1"/>
  <c r="AK23" i="1"/>
  <c r="AA23" i="1"/>
  <c r="S23" i="1"/>
  <c r="N23" i="1"/>
  <c r="CQ22" i="1"/>
  <c r="CI22" i="1"/>
  <c r="CD22" i="1"/>
  <c r="BI22" i="1"/>
  <c r="BA22" i="1"/>
  <c r="AS22" i="1"/>
  <c r="AK22" i="1"/>
  <c r="AD22" i="1"/>
  <c r="K22" i="1"/>
  <c r="K23" i="1" s="1"/>
  <c r="C22" i="1"/>
  <c r="CQ21" i="1"/>
  <c r="CI21" i="1"/>
  <c r="CA21" i="1"/>
  <c r="BS21" i="1"/>
  <c r="BI21" i="1"/>
  <c r="BA21" i="1"/>
  <c r="AS21" i="1"/>
  <c r="AK21" i="1"/>
  <c r="AA21" i="1"/>
  <c r="S21" i="1"/>
  <c r="N21" i="1"/>
  <c r="A12" i="1" s="1"/>
  <c r="CQ20" i="1"/>
  <c r="CI20" i="1"/>
  <c r="CA20" i="1"/>
  <c r="BS20" i="1"/>
  <c r="BI20" i="1"/>
  <c r="BA20" i="1"/>
  <c r="AS20" i="1"/>
  <c r="AK20" i="1"/>
  <c r="AA20" i="1"/>
  <c r="S20" i="1"/>
  <c r="K20" i="1"/>
  <c r="C20" i="1"/>
  <c r="CQ19" i="1"/>
  <c r="CI19" i="1"/>
  <c r="CA19" i="1"/>
  <c r="BS19" i="1"/>
  <c r="BI19" i="1"/>
  <c r="BI23" i="1" s="1"/>
  <c r="BA19" i="1"/>
  <c r="AS19" i="1"/>
  <c r="AK19" i="1"/>
  <c r="AA19" i="1"/>
  <c r="AA22" i="1" s="1"/>
  <c r="S19" i="1"/>
  <c r="K19" i="1"/>
  <c r="C19" i="1"/>
  <c r="CQ18" i="1"/>
  <c r="CI18" i="1"/>
  <c r="CA18" i="1"/>
  <c r="BS18" i="1"/>
  <c r="BL18" i="1"/>
  <c r="AS18" i="1"/>
  <c r="AK18" i="1"/>
  <c r="AD18" i="1"/>
  <c r="K18" i="1"/>
  <c r="C18" i="1"/>
  <c r="CQ17" i="1"/>
  <c r="CQ24" i="1" s="1"/>
  <c r="CI17" i="1"/>
  <c r="CA17" i="1"/>
  <c r="CA22" i="1" s="1"/>
  <c r="BS17" i="1"/>
  <c r="BI17" i="1"/>
  <c r="BI18" i="1" s="1"/>
  <c r="AV17" i="1"/>
  <c r="AA17" i="1"/>
  <c r="S17" i="1"/>
  <c r="K17" i="1"/>
  <c r="C17" i="1"/>
  <c r="CT16" i="1"/>
  <c r="CQ16" i="1"/>
  <c r="CD16" i="1"/>
  <c r="CM12" i="1" s="1"/>
  <c r="BI16" i="1"/>
  <c r="BA16" i="1"/>
  <c r="AS16" i="1"/>
  <c r="AK16" i="1"/>
  <c r="AA16" i="1"/>
  <c r="S16" i="1"/>
  <c r="K16" i="1"/>
  <c r="C16" i="1"/>
  <c r="CQ15" i="1"/>
  <c r="CI15" i="1"/>
  <c r="CA15" i="1"/>
  <c r="BS15" i="1"/>
  <c r="BI15" i="1"/>
  <c r="BA15" i="1"/>
  <c r="AS15" i="1"/>
  <c r="AK15" i="1"/>
  <c r="AA15" i="1"/>
  <c r="S15" i="1"/>
  <c r="K15" i="1"/>
  <c r="C15" i="1"/>
  <c r="CQ14" i="1"/>
  <c r="CI14" i="1"/>
  <c r="CA14" i="1"/>
  <c r="CA16" i="1" s="1"/>
  <c r="BS14" i="1"/>
  <c r="BI14" i="1"/>
  <c r="BA14" i="1"/>
  <c r="AS14" i="1"/>
  <c r="AS17" i="1" s="1"/>
  <c r="AK14" i="1"/>
  <c r="AA14" i="1"/>
  <c r="AA18" i="1" s="1"/>
  <c r="S14" i="1"/>
  <c r="K14" i="1"/>
  <c r="K21" i="1" s="1"/>
  <c r="C14" i="1"/>
  <c r="BE12" i="1"/>
  <c r="BD3" i="1"/>
  <c r="AQ3" i="1"/>
  <c r="AR3" i="1" s="1"/>
  <c r="AS3" i="1" s="1"/>
  <c r="AT3" i="1" s="1"/>
  <c r="AU3" i="1" s="1"/>
  <c r="AV3" i="1" s="1"/>
  <c r="AW3" i="1" s="1"/>
  <c r="AX3" i="1" s="1"/>
  <c r="AY3" i="1" s="1"/>
  <c r="AZ3" i="1" s="1"/>
  <c r="CE1" i="2"/>
  <c r="CI53" i="1" l="1"/>
  <c r="S58" i="2"/>
  <c r="BR70" i="2"/>
  <c r="S63" i="1"/>
  <c r="AZ66" i="1" s="1"/>
  <c r="BA60" i="2"/>
  <c r="BR71" i="2" s="1"/>
  <c r="BA52" i="1"/>
  <c r="AY3" i="2"/>
  <c r="AZ3" i="2" s="1"/>
  <c r="BI24" i="1"/>
  <c r="AZ67" i="1"/>
  <c r="W12" i="1"/>
  <c r="BQ12" i="1"/>
  <c r="AF8" i="1" s="1"/>
  <c r="AZ70" i="1" l="1"/>
  <c r="BR77" i="2"/>
</calcChain>
</file>

<file path=xl/sharedStrings.xml><?xml version="1.0" encoding="utf-8"?>
<sst xmlns="http://schemas.openxmlformats.org/spreadsheetml/2006/main" count="870" uniqueCount="690">
  <si>
    <t>折込チラシ申込書⑬</t>
  </si>
  <si>
    <r>
      <t>㈱地域新聞社　柏</t>
    </r>
    <r>
      <rPr>
        <b/>
        <sz val="20"/>
        <rFont val="ＭＳ Ｐゴシック"/>
        <family val="3"/>
        <charset val="128"/>
      </rPr>
      <t>支社</t>
    </r>
    <r>
      <rPr>
        <b/>
        <sz val="18"/>
        <rFont val="ＭＳ Ｐゴシック"/>
        <family val="3"/>
        <charset val="128"/>
      </rPr>
      <t xml:space="preserve"> </t>
    </r>
    <r>
      <rPr>
        <b/>
        <sz val="20"/>
        <rFont val="ＭＳ Ｐゴシック"/>
        <family val="3"/>
        <charset val="128"/>
      </rPr>
      <t>tel.04-7160-2022／fax.04-7160-2030</t>
    </r>
    <r>
      <rPr>
        <b/>
        <sz val="18"/>
        <rFont val="ＭＳ Ｐゴシック"/>
        <family val="3"/>
        <charset val="128"/>
      </rPr>
      <t xml:space="preserve">  </t>
    </r>
    <r>
      <rPr>
        <sz val="14"/>
        <rFont val="ＭＳ Ｐゴシック"/>
        <family val="3"/>
        <charset val="128"/>
      </rPr>
      <t>〒277-0005 千葉県柏市柏4-6-3　新栄ビル4Ｆ</t>
    </r>
    <rPh sb="7" eb="8">
      <t>カシワ</t>
    </rPh>
    <rPh sb="8" eb="10">
      <t>シシャ</t>
    </rPh>
    <phoneticPr fontId="4"/>
  </si>
  <si>
    <t>※太枠内をご記入ください</t>
    <rPh sb="1" eb="3">
      <t>フトワク</t>
    </rPh>
    <rPh sb="3" eb="4">
      <t>ナイ</t>
    </rPh>
    <rPh sb="6" eb="8">
      <t>キニュウ</t>
    </rPh>
    <phoneticPr fontId="4"/>
  </si>
  <si>
    <t>　※当社担当記入欄</t>
    <phoneticPr fontId="4"/>
  </si>
  <si>
    <t>発行日</t>
    <rPh sb="0" eb="3">
      <t>ハッコウビ</t>
    </rPh>
    <phoneticPr fontId="4"/>
  </si>
  <si>
    <t>お客様名</t>
    <phoneticPr fontId="4"/>
  </si>
  <si>
    <t>サイズ</t>
    <phoneticPr fontId="4"/>
  </si>
  <si>
    <t>地域新聞社担当</t>
    <rPh sb="0" eb="2">
      <t>チイキ</t>
    </rPh>
    <rPh sb="2" eb="5">
      <t>シンブンシャ</t>
    </rPh>
    <rPh sb="5" eb="7">
      <t>タントウ</t>
    </rPh>
    <phoneticPr fontId="4"/>
  </si>
  <si>
    <t>※ﾁﾗｼ不足時の調整ｴﾘｱ</t>
    <rPh sb="6" eb="7">
      <t>ジ</t>
    </rPh>
    <phoneticPr fontId="4"/>
  </si>
  <si>
    <t>納品方法</t>
    <phoneticPr fontId="4"/>
  </si>
  <si>
    <t xml:space="preserve">　 </t>
    <phoneticPr fontId="4"/>
  </si>
  <si>
    <t xml:space="preserve">納品済み  </t>
    <phoneticPr fontId="4"/>
  </si>
  <si>
    <t>伝票番号</t>
    <rPh sb="0" eb="2">
      <t>デンピョウ</t>
    </rPh>
    <rPh sb="2" eb="4">
      <t>バンゴウ</t>
    </rPh>
    <phoneticPr fontId="4"/>
  </si>
  <si>
    <t/>
  </si>
  <si>
    <t>印</t>
    <rPh sb="0" eb="1">
      <t>イン</t>
    </rPh>
    <phoneticPr fontId="4"/>
  </si>
  <si>
    <t>■お申込み締切り</t>
    <rPh sb="2" eb="4">
      <t>モウシコ</t>
    </rPh>
    <rPh sb="5" eb="7">
      <t>シメキ</t>
    </rPh>
    <phoneticPr fontId="4"/>
  </si>
  <si>
    <t>（No.</t>
    <phoneticPr fontId="4"/>
  </si>
  <si>
    <t>）</t>
    <phoneticPr fontId="4"/>
  </si>
  <si>
    <t>ルート便</t>
    <rPh sb="3" eb="4">
      <t>ビン</t>
    </rPh>
    <phoneticPr fontId="4"/>
  </si>
  <si>
    <t>引き取り</t>
    <rPh sb="0" eb="1">
      <t>ヒ</t>
    </rPh>
    <rPh sb="2" eb="3">
      <t>ト</t>
    </rPh>
    <phoneticPr fontId="4"/>
  </si>
  <si>
    <t>折込希望週の前週金曜日18：00まで</t>
    <phoneticPr fontId="4"/>
  </si>
  <si>
    <t>直納</t>
    <rPh sb="0" eb="1">
      <t>チョク</t>
    </rPh>
    <rPh sb="1" eb="2">
      <t>ノウ</t>
    </rPh>
    <phoneticPr fontId="4"/>
  </si>
  <si>
    <t>備考</t>
    <rPh sb="0" eb="2">
      <t>ビコウ</t>
    </rPh>
    <phoneticPr fontId="4"/>
  </si>
  <si>
    <t>■注文の取消・訂正について</t>
    <rPh sb="1" eb="3">
      <t>チュウモン</t>
    </rPh>
    <rPh sb="4" eb="6">
      <t>トリケシ</t>
    </rPh>
    <rPh sb="7" eb="9">
      <t>テイセイ</t>
    </rPh>
    <phoneticPr fontId="4"/>
  </si>
  <si>
    <t>TEL</t>
    <phoneticPr fontId="4"/>
  </si>
  <si>
    <t>-</t>
    <phoneticPr fontId="4"/>
  </si>
  <si>
    <t>（担当：</t>
    <rPh sb="1" eb="3">
      <t>タントウ</t>
    </rPh>
    <phoneticPr fontId="4"/>
  </si>
  <si>
    <t>様）</t>
    <rPh sb="0" eb="1">
      <t>サマ</t>
    </rPh>
    <phoneticPr fontId="4"/>
  </si>
  <si>
    <t>数量</t>
    <rPh sb="0" eb="2">
      <t>スウリョウ</t>
    </rPh>
    <phoneticPr fontId="4"/>
  </si>
  <si>
    <t>柏</t>
    <rPh sb="0" eb="1">
      <t>カシワ</t>
    </rPh>
    <phoneticPr fontId="4"/>
  </si>
  <si>
    <t>お任せ</t>
    <rPh sb="1" eb="2">
      <t>マカ</t>
    </rPh>
    <phoneticPr fontId="4"/>
  </si>
  <si>
    <t>納品日</t>
    <rPh sb="0" eb="3">
      <t>ノウヒンビ</t>
    </rPh>
    <phoneticPr fontId="4"/>
  </si>
  <si>
    <t>納品部数</t>
    <rPh sb="0" eb="2">
      <t>ノウヒン</t>
    </rPh>
    <rPh sb="2" eb="4">
      <t>ブスウ</t>
    </rPh>
    <phoneticPr fontId="4"/>
  </si>
  <si>
    <t>折込前週金曜18時～当週月曜18時</t>
    <rPh sb="2" eb="4">
      <t>ゼンシュウ</t>
    </rPh>
    <rPh sb="4" eb="6">
      <t>キンヨウ</t>
    </rPh>
    <rPh sb="8" eb="9">
      <t>ジ</t>
    </rPh>
    <rPh sb="10" eb="12">
      <t>トウシュウ</t>
    </rPh>
    <rPh sb="12" eb="14">
      <t>ゲツヨウ</t>
    </rPh>
    <rPh sb="16" eb="17">
      <t>ジ</t>
    </rPh>
    <phoneticPr fontId="4"/>
  </si>
  <si>
    <t>チラシ名</t>
    <rPh sb="3" eb="4">
      <t>メイ</t>
    </rPh>
    <phoneticPr fontId="4"/>
  </si>
  <si>
    <t>※余りﾁﾗｼの処理方法</t>
    <rPh sb="7" eb="9">
      <t>ショリ</t>
    </rPh>
    <rPh sb="9" eb="11">
      <t>ホウホウ</t>
    </rPh>
    <phoneticPr fontId="4"/>
  </si>
  <si>
    <t>変更料が50％発生します。</t>
    <rPh sb="0" eb="3">
      <t>ヘンコウリョウ</t>
    </rPh>
    <rPh sb="7" eb="9">
      <t>ハッセイ</t>
    </rPh>
    <phoneticPr fontId="4"/>
  </si>
  <si>
    <t>折込総数</t>
    <rPh sb="0" eb="2">
      <t>オリコミ</t>
    </rPh>
    <rPh sb="2" eb="4">
      <t>ソウスウ</t>
    </rPh>
    <phoneticPr fontId="4"/>
  </si>
  <si>
    <t>次回折込</t>
    <rPh sb="0" eb="2">
      <t>ジカイ</t>
    </rPh>
    <rPh sb="2" eb="4">
      <t>オリコミ</t>
    </rPh>
    <phoneticPr fontId="4"/>
  </si>
  <si>
    <t>※上記以降はお受けできません。</t>
    <rPh sb="1" eb="3">
      <t>ジョウキ</t>
    </rPh>
    <rPh sb="3" eb="5">
      <t>イコウ</t>
    </rPh>
    <rPh sb="7" eb="8">
      <t>ウ</t>
    </rPh>
    <phoneticPr fontId="4"/>
  </si>
  <si>
    <t>処分</t>
    <rPh sb="0" eb="2">
      <t>ショブン</t>
    </rPh>
    <phoneticPr fontId="4"/>
  </si>
  <si>
    <t>ご返却</t>
    <rPh sb="1" eb="3">
      <t>ヘンキャク</t>
    </rPh>
    <phoneticPr fontId="4"/>
  </si>
  <si>
    <t>※月曜祝日の場合は、1営業日前倒し</t>
    <rPh sb="1" eb="3">
      <t>ゲツヨウ</t>
    </rPh>
    <rPh sb="3" eb="5">
      <t>シュクジツ</t>
    </rPh>
    <rPh sb="6" eb="8">
      <t>バアイ</t>
    </rPh>
    <rPh sb="11" eb="14">
      <t>エイギョウビ</t>
    </rPh>
    <rPh sb="14" eb="16">
      <t>マエダオ</t>
    </rPh>
    <phoneticPr fontId="4"/>
  </si>
  <si>
    <t>部</t>
    <rPh sb="0" eb="1">
      <t>ブ</t>
    </rPh>
    <phoneticPr fontId="4"/>
  </si>
  <si>
    <t>柏中央版</t>
    <rPh sb="0" eb="1">
      <t>カシワ</t>
    </rPh>
    <rPh sb="1" eb="3">
      <t>チュウオウ</t>
    </rPh>
    <rPh sb="3" eb="4">
      <t>バン</t>
    </rPh>
    <phoneticPr fontId="4"/>
  </si>
  <si>
    <t>エリア</t>
    <phoneticPr fontId="4"/>
  </si>
  <si>
    <t>柏西版</t>
    <rPh sb="0" eb="1">
      <t>カシワ</t>
    </rPh>
    <rPh sb="1" eb="2">
      <t>ニシ</t>
    </rPh>
    <rPh sb="2" eb="3">
      <t>バン</t>
    </rPh>
    <phoneticPr fontId="4"/>
  </si>
  <si>
    <t>柏南版</t>
    <rPh sb="0" eb="1">
      <t>カシワ</t>
    </rPh>
    <rPh sb="1" eb="2">
      <t>ミナミ</t>
    </rPh>
    <rPh sb="2" eb="3">
      <t>バン</t>
    </rPh>
    <phoneticPr fontId="4"/>
  </si>
  <si>
    <t>No.</t>
    <phoneticPr fontId="4"/>
  </si>
  <si>
    <t>エリア名</t>
    <rPh sb="3" eb="4">
      <t>メイ</t>
    </rPh>
    <phoneticPr fontId="4"/>
  </si>
  <si>
    <t>部数</t>
    <rPh sb="0" eb="2">
      <t>ブスウ</t>
    </rPh>
    <phoneticPr fontId="4"/>
  </si>
  <si>
    <t>チェック欄</t>
    <rPh sb="4" eb="5">
      <t>ラン</t>
    </rPh>
    <phoneticPr fontId="4"/>
  </si>
  <si>
    <t>087001</t>
  </si>
  <si>
    <t>087044</t>
  </si>
  <si>
    <t>088001</t>
  </si>
  <si>
    <t>088038</t>
  </si>
  <si>
    <t>089001</t>
  </si>
  <si>
    <t>089038</t>
  </si>
  <si>
    <t>087002</t>
  </si>
  <si>
    <t>087045</t>
  </si>
  <si>
    <t>088002</t>
  </si>
  <si>
    <t>088039</t>
  </si>
  <si>
    <t>089002</t>
  </si>
  <si>
    <t>089039</t>
  </si>
  <si>
    <t>087003</t>
  </si>
  <si>
    <t>087046</t>
    <phoneticPr fontId="4"/>
  </si>
  <si>
    <t>088003</t>
  </si>
  <si>
    <t>088040</t>
  </si>
  <si>
    <t>東中新宿</t>
  </si>
  <si>
    <t>青葉台</t>
  </si>
  <si>
    <t>087004</t>
  </si>
  <si>
    <t>087082</t>
    <phoneticPr fontId="4"/>
  </si>
  <si>
    <t>南柏．豊町．富里</t>
  </si>
  <si>
    <t>088041</t>
  </si>
  <si>
    <t>永楽台２・３</t>
  </si>
  <si>
    <t>089003</t>
  </si>
  <si>
    <t>089040</t>
  </si>
  <si>
    <t>087005</t>
  </si>
  <si>
    <t>泉町．中央</t>
  </si>
  <si>
    <t>088004</t>
  </si>
  <si>
    <t>常盤台．永楽台</t>
  </si>
  <si>
    <t>089004</t>
  </si>
  <si>
    <t>089041</t>
  </si>
  <si>
    <t>087006</t>
  </si>
  <si>
    <t>087047</t>
  </si>
  <si>
    <t>088005</t>
  </si>
  <si>
    <t>088042</t>
  </si>
  <si>
    <t>089005</t>
  </si>
  <si>
    <t>089042</t>
  </si>
  <si>
    <t>087007</t>
  </si>
  <si>
    <t>087048</t>
  </si>
  <si>
    <t>088006</t>
  </si>
  <si>
    <t>088043</t>
  </si>
  <si>
    <t>089006</t>
  </si>
  <si>
    <t>089043</t>
  </si>
  <si>
    <t>柏（駅東口）</t>
  </si>
  <si>
    <t>087049</t>
  </si>
  <si>
    <t>088007</t>
  </si>
  <si>
    <t>088044</t>
  </si>
  <si>
    <t>089007</t>
  </si>
  <si>
    <t>089044</t>
  </si>
  <si>
    <t>087008</t>
  </si>
  <si>
    <t>千代田</t>
  </si>
  <si>
    <t>088008</t>
  </si>
  <si>
    <t>088045</t>
  </si>
  <si>
    <t>つくしが丘．光が丘</t>
  </si>
  <si>
    <t>089045</t>
  </si>
  <si>
    <t>中央町</t>
  </si>
  <si>
    <t>087050</t>
  </si>
  <si>
    <t>088009</t>
  </si>
  <si>
    <t>新柏．名戸ヶ谷</t>
  </si>
  <si>
    <t>089008</t>
  </si>
  <si>
    <t>089046</t>
  </si>
  <si>
    <t>087009</t>
  </si>
  <si>
    <t>087051</t>
  </si>
  <si>
    <t>新富町．豊上</t>
  </si>
  <si>
    <r>
      <t>流山市</t>
    </r>
    <r>
      <rPr>
        <sz val="11"/>
        <rFont val="ＭＳ Ｐゴシック"/>
        <family val="3"/>
        <charset val="128"/>
      </rPr>
      <t>（柏市50部含む）</t>
    </r>
    <rPh sb="4" eb="6">
      <t>カシワシ</t>
    </rPh>
    <rPh sb="8" eb="9">
      <t>ブ</t>
    </rPh>
    <rPh sb="9" eb="10">
      <t>フク</t>
    </rPh>
    <phoneticPr fontId="9"/>
  </si>
  <si>
    <t>----</t>
  </si>
  <si>
    <t>089009</t>
  </si>
  <si>
    <t>南増尾</t>
  </si>
  <si>
    <t>087010</t>
  </si>
  <si>
    <t>富里</t>
  </si>
  <si>
    <t>088010</t>
  </si>
  <si>
    <t>088046</t>
  </si>
  <si>
    <t>089010</t>
  </si>
  <si>
    <t>089047</t>
  </si>
  <si>
    <t>087011</t>
  </si>
  <si>
    <t>087052</t>
  </si>
  <si>
    <t>088011</t>
  </si>
  <si>
    <t>088047</t>
  </si>
  <si>
    <t>加賀</t>
  </si>
  <si>
    <t>089048</t>
  </si>
  <si>
    <t>087012</t>
  </si>
  <si>
    <t>087053</t>
  </si>
  <si>
    <t>088012</t>
  </si>
  <si>
    <t>088048</t>
  </si>
  <si>
    <t>089011</t>
  </si>
  <si>
    <t>089049</t>
  </si>
  <si>
    <t>087013</t>
  </si>
  <si>
    <t>若葉．緑ヶ丘</t>
  </si>
  <si>
    <t>088013</t>
  </si>
  <si>
    <t>088049</t>
  </si>
  <si>
    <t>089012</t>
  </si>
  <si>
    <t>089050</t>
  </si>
  <si>
    <t>あけぼの．末広</t>
  </si>
  <si>
    <t>087054</t>
  </si>
  <si>
    <t>088014</t>
  </si>
  <si>
    <t>088050</t>
  </si>
  <si>
    <t>中原</t>
  </si>
  <si>
    <t>089051</t>
  </si>
  <si>
    <t>087014</t>
  </si>
  <si>
    <t>087055</t>
  </si>
  <si>
    <t>088015</t>
  </si>
  <si>
    <t>088051</t>
  </si>
  <si>
    <t>089013</t>
  </si>
  <si>
    <t>089052</t>
  </si>
  <si>
    <t>087015</t>
  </si>
  <si>
    <t>東上町．桜台</t>
  </si>
  <si>
    <t>088016</t>
  </si>
  <si>
    <t>088052</t>
  </si>
  <si>
    <t>089014</t>
  </si>
  <si>
    <t>089053</t>
  </si>
  <si>
    <t>087016</t>
  </si>
  <si>
    <t>087056</t>
  </si>
  <si>
    <t>088017</t>
  </si>
  <si>
    <t>南柏．向小金</t>
  </si>
  <si>
    <t>089015</t>
  </si>
  <si>
    <t>南逆井</t>
  </si>
  <si>
    <t>087017</t>
  </si>
  <si>
    <t>087057</t>
  </si>
  <si>
    <t>088018</t>
  </si>
  <si>
    <t>088053</t>
  </si>
  <si>
    <t>増尾台</t>
  </si>
  <si>
    <t>089054</t>
  </si>
  <si>
    <t>087018</t>
  </si>
  <si>
    <t>087058</t>
  </si>
  <si>
    <t>豊四季</t>
    <phoneticPr fontId="4"/>
  </si>
  <si>
    <t>088054</t>
  </si>
  <si>
    <t>089016</t>
  </si>
  <si>
    <t>089055</t>
  </si>
  <si>
    <t>087019</t>
  </si>
  <si>
    <t>東</t>
  </si>
  <si>
    <t>088019</t>
  </si>
  <si>
    <t>088055</t>
  </si>
  <si>
    <t>089017</t>
  </si>
  <si>
    <t>新逆井．東逆井</t>
  </si>
  <si>
    <t>087020</t>
  </si>
  <si>
    <t>087059</t>
  </si>
  <si>
    <t>088020</t>
  </si>
  <si>
    <t>088056</t>
  </si>
  <si>
    <t>089072</t>
    <phoneticPr fontId="4"/>
  </si>
  <si>
    <t>089056</t>
  </si>
  <si>
    <t>087021</t>
  </si>
  <si>
    <t>087060</t>
  </si>
  <si>
    <t>088021</t>
  </si>
  <si>
    <t>088057</t>
  </si>
  <si>
    <t>089018</t>
  </si>
  <si>
    <t>089057</t>
  </si>
  <si>
    <t>087022</t>
  </si>
  <si>
    <t>大塚．東台町</t>
  </si>
  <si>
    <t>中新宿</t>
  </si>
  <si>
    <t>088058</t>
  </si>
  <si>
    <t>089019</t>
  </si>
  <si>
    <t>089058</t>
  </si>
  <si>
    <t>旭町</t>
  </si>
  <si>
    <t>087061</t>
  </si>
  <si>
    <t>088069</t>
  </si>
  <si>
    <t>088077</t>
  </si>
  <si>
    <t>089071</t>
  </si>
  <si>
    <t>089059</t>
  </si>
  <si>
    <t>087023</t>
  </si>
  <si>
    <t>087062</t>
  </si>
  <si>
    <t>088070</t>
  </si>
  <si>
    <t>088059</t>
  </si>
  <si>
    <t>089020</t>
  </si>
  <si>
    <t>089060</t>
  </si>
  <si>
    <t>087024</t>
  </si>
  <si>
    <t>弥生町．八幡町</t>
  </si>
  <si>
    <t>088023</t>
  </si>
  <si>
    <t>松ヶ丘．前ヶ崎</t>
  </si>
  <si>
    <t>逆井</t>
  </si>
  <si>
    <t>089061</t>
  </si>
  <si>
    <t>087025</t>
  </si>
  <si>
    <t>087063</t>
  </si>
  <si>
    <t>088024</t>
  </si>
  <si>
    <t>088060</t>
  </si>
  <si>
    <t>089021</t>
  </si>
  <si>
    <t>089074</t>
    <phoneticPr fontId="4"/>
  </si>
  <si>
    <t>087026</t>
  </si>
  <si>
    <t>087064</t>
  </si>
  <si>
    <t>088076</t>
  </si>
  <si>
    <t>088061</t>
  </si>
  <si>
    <t>089022</t>
  </si>
  <si>
    <t>089062</t>
  </si>
  <si>
    <t>明原</t>
  </si>
  <si>
    <t>087065</t>
  </si>
  <si>
    <t>今谷上町</t>
  </si>
  <si>
    <t>西松ヶ丘．名都借</t>
  </si>
  <si>
    <t>089023</t>
  </si>
  <si>
    <t>大井．大津ヶ丘</t>
  </si>
  <si>
    <t>087027</t>
  </si>
  <si>
    <t>東柏．関場町</t>
  </si>
  <si>
    <t>088071</t>
  </si>
  <si>
    <t>088062</t>
  </si>
  <si>
    <t>089024</t>
  </si>
  <si>
    <t>089063</t>
  </si>
  <si>
    <t>087029</t>
  </si>
  <si>
    <t>087066</t>
  </si>
  <si>
    <t>088072</t>
  </si>
  <si>
    <t>088063</t>
  </si>
  <si>
    <t>089025</t>
  </si>
  <si>
    <t>089064</t>
  </si>
  <si>
    <t>087030</t>
  </si>
  <si>
    <t>087067</t>
  </si>
  <si>
    <t>088073</t>
  </si>
  <si>
    <t>088064</t>
  </si>
  <si>
    <t>089026</t>
  </si>
  <si>
    <t>089065</t>
  </si>
  <si>
    <t>087031</t>
    <phoneticPr fontId="4"/>
  </si>
  <si>
    <t>あかね町</t>
  </si>
  <si>
    <t>088074</t>
  </si>
  <si>
    <t>088065</t>
  </si>
  <si>
    <t>089027</t>
  </si>
  <si>
    <t>089066</t>
  </si>
  <si>
    <t>向原．豊四季台</t>
  </si>
  <si>
    <t>087068</t>
  </si>
  <si>
    <t>088075</t>
  </si>
  <si>
    <t>088066</t>
  </si>
  <si>
    <t>増尾</t>
  </si>
  <si>
    <t>089067</t>
  </si>
  <si>
    <t>087033</t>
  </si>
  <si>
    <t>087081</t>
  </si>
  <si>
    <t>豊四季．豊町</t>
  </si>
  <si>
    <t>088067</t>
  </si>
  <si>
    <t>089028</t>
  </si>
  <si>
    <t>089068</t>
  </si>
  <si>
    <t>087034</t>
  </si>
  <si>
    <t>087069</t>
  </si>
  <si>
    <t>088028</t>
  </si>
  <si>
    <t>野々下．長崎</t>
  </si>
  <si>
    <t>089029</t>
  </si>
  <si>
    <t>089069</t>
  </si>
  <si>
    <t>087035</t>
  </si>
  <si>
    <t>亀甲台．ひばりが丘</t>
  </si>
  <si>
    <t>088029</t>
  </si>
  <si>
    <t>合計</t>
    <rPh sb="0" eb="2">
      <t>ゴウケイ</t>
    </rPh>
    <phoneticPr fontId="4"/>
  </si>
  <si>
    <t>089030</t>
  </si>
  <si>
    <t>塚崎．緑台</t>
  </si>
  <si>
    <t>かやの町．西町</t>
  </si>
  <si>
    <t>087070</t>
  </si>
  <si>
    <t>088030</t>
  </si>
  <si>
    <t>089070</t>
  </si>
  <si>
    <t>087036</t>
  </si>
  <si>
    <t>087080</t>
  </si>
  <si>
    <t>088031</t>
  </si>
  <si>
    <t>089031</t>
  </si>
  <si>
    <t>087037</t>
  </si>
  <si>
    <t>柏（市民会館．柏公園）</t>
  </si>
  <si>
    <t>豊住</t>
  </si>
  <si>
    <t>藤心</t>
  </si>
  <si>
    <t>087038</t>
  </si>
  <si>
    <t>087074</t>
  </si>
  <si>
    <t>088032</t>
  </si>
  <si>
    <t>089032</t>
  </si>
  <si>
    <t>087039</t>
  </si>
  <si>
    <t>087075</t>
  </si>
  <si>
    <t>088033</t>
  </si>
  <si>
    <t>089075</t>
    <phoneticPr fontId="4"/>
  </si>
  <si>
    <t>087040</t>
  </si>
  <si>
    <t>087076</t>
  </si>
  <si>
    <t>089033</t>
  </si>
  <si>
    <t>087041</t>
  </si>
  <si>
    <t>北柏</t>
  </si>
  <si>
    <t>088034</t>
  </si>
  <si>
    <t>089034</t>
  </si>
  <si>
    <t>篠籠田</t>
  </si>
  <si>
    <t>087077</t>
  </si>
  <si>
    <t>088035</t>
  </si>
  <si>
    <t>089035</t>
  </si>
  <si>
    <t>087042</t>
  </si>
  <si>
    <t>087079</t>
  </si>
  <si>
    <t>088036</t>
  </si>
  <si>
    <t>089036</t>
  </si>
  <si>
    <t>087043</t>
  </si>
  <si>
    <t>柏．戸張</t>
  </si>
  <si>
    <t>088037</t>
  </si>
  <si>
    <t>089073</t>
    <phoneticPr fontId="4"/>
  </si>
  <si>
    <t>折込料金表（税別）</t>
  </si>
  <si>
    <t>柏（ルミネ柏．玉姫殿）</t>
  </si>
  <si>
    <t>光が丘．東山</t>
  </si>
  <si>
    <t>089037</t>
  </si>
  <si>
    <t>西山．酒井根</t>
  </si>
  <si>
    <t>サ イ ズ</t>
  </si>
  <si>
    <t>単価</t>
    <rPh sb="0" eb="2">
      <t>タンカ</t>
    </rPh>
    <phoneticPr fontId="4"/>
  </si>
  <si>
    <t>厚物</t>
    <rPh sb="0" eb="1">
      <t>アツ</t>
    </rPh>
    <rPh sb="1" eb="2">
      <t>モノ</t>
    </rPh>
    <phoneticPr fontId="4"/>
  </si>
  <si>
    <t>アパート・マンションの占有率</t>
    <rPh sb="11" eb="13">
      <t>センユウ</t>
    </rPh>
    <rPh sb="13" eb="14">
      <t>リツ</t>
    </rPh>
    <phoneticPr fontId="9"/>
  </si>
  <si>
    <t>市区町村</t>
    <phoneticPr fontId="4"/>
  </si>
  <si>
    <t>部数</t>
  </si>
  <si>
    <t>表示</t>
    <phoneticPr fontId="4"/>
  </si>
  <si>
    <t xml:space="preserve">    A6～B5・はがき（折なし）</t>
  </si>
  <si>
    <t>　</t>
  </si>
  <si>
    <t>】</t>
  </si>
  <si>
    <t>柏市</t>
    <phoneticPr fontId="4"/>
  </si>
  <si>
    <t>部</t>
  </si>
  <si>
    <t>引取料</t>
    <rPh sb="0" eb="3">
      <t>ヒキトリリョウ</t>
    </rPh>
    <phoneticPr fontId="4"/>
  </si>
  <si>
    <t>1万部未満…3000円（税別）</t>
    <rPh sb="1" eb="3">
      <t>マンブ</t>
    </rPh>
    <rPh sb="3" eb="5">
      <t>ミマン</t>
    </rPh>
    <rPh sb="10" eb="11">
      <t>エン</t>
    </rPh>
    <rPh sb="12" eb="14">
      <t>ゼイベツ</t>
    </rPh>
    <phoneticPr fontId="4"/>
  </si>
  <si>
    <t xml:space="preserve">    Ａ　4　（折なし）</t>
    <rPh sb="9" eb="10">
      <t>オリ</t>
    </rPh>
    <phoneticPr fontId="4"/>
  </si>
  <si>
    <t>30％以下【</t>
    <rPh sb="3" eb="5">
      <t>イカ</t>
    </rPh>
    <phoneticPr fontId="9"/>
  </si>
  <si>
    <t>流山市</t>
    <phoneticPr fontId="4"/>
  </si>
  <si>
    <t>部</t>
    <phoneticPr fontId="4"/>
  </si>
  <si>
    <t>1万部以上…1部につき0.3円（税別）</t>
    <rPh sb="1" eb="3">
      <t>マンブ</t>
    </rPh>
    <rPh sb="3" eb="5">
      <t>イジョウ</t>
    </rPh>
    <rPh sb="7" eb="8">
      <t>ブ</t>
    </rPh>
    <rPh sb="14" eb="15">
      <t>エン</t>
    </rPh>
    <rPh sb="16" eb="18">
      <t>ゼイベツ</t>
    </rPh>
    <phoneticPr fontId="4"/>
  </si>
  <si>
    <t xml:space="preserve">    Ｂ　4　（折なし）</t>
  </si>
  <si>
    <t>30～60％【</t>
  </si>
  <si>
    <t>流山市・柏市</t>
    <rPh sb="4" eb="6">
      <t>カシワシ</t>
    </rPh>
    <phoneticPr fontId="4"/>
  </si>
  <si>
    <t>納品先</t>
    <rPh sb="0" eb="3">
      <t>ノウヒンサキ</t>
    </rPh>
    <phoneticPr fontId="4"/>
  </si>
  <si>
    <t>㈱地域新聞社　千葉配送センター</t>
    <rPh sb="1" eb="5">
      <t>チイキシンブン</t>
    </rPh>
    <rPh sb="5" eb="6">
      <t>シャ</t>
    </rPh>
    <rPh sb="7" eb="9">
      <t>チバ</t>
    </rPh>
    <rPh sb="9" eb="11">
      <t>ハイソウ</t>
    </rPh>
    <phoneticPr fontId="4"/>
  </si>
  <si>
    <t xml:space="preserve">    Ａ3（二つ折り納品）</t>
  </si>
  <si>
    <t>※天災や感染症の蔓延により、エリアによって配布出来ない場合もございます。</t>
    <phoneticPr fontId="4"/>
  </si>
  <si>
    <t>60％以上【</t>
    <rPh sb="3" eb="5">
      <t>イジョウ</t>
    </rPh>
    <phoneticPr fontId="9"/>
  </si>
  <si>
    <t>柏市・流山市　混合</t>
    <rPh sb="3" eb="6">
      <t>ナガレヤマシ</t>
    </rPh>
    <rPh sb="7" eb="9">
      <t>コンゴウ</t>
    </rPh>
    <phoneticPr fontId="4"/>
  </si>
  <si>
    <t xml:space="preserve">    Ｂ3（二つ折り納品）</t>
  </si>
  <si>
    <t>※エリア部数と同数の折込をご希望の場合は『●』を、少ない部数をご希望の場合は数字を、チェック欄に入力ください。</t>
  </si>
  <si>
    <t>合計</t>
    <phoneticPr fontId="4"/>
  </si>
  <si>
    <t>　　　tel.047-489-6133</t>
    <phoneticPr fontId="4"/>
  </si>
  <si>
    <t>※四六判91ｋｇ以上は厚物となります。（裁断により多少の誤差あり。1部あたりのｇ基準あり。）
※【併配】【折物】【特殊形状】の料金は別途お見積りさせていただきますので、お問合せください。</t>
  </si>
  <si>
    <t>※水曜・木曜・金曜の3日間で配布となります。（時期によっては変則発行になる場合がございます。詳しくはお問合せください）</t>
  </si>
  <si>
    <t>※表示欄に「●」を入力すると、その市に
　　　　　　該当するエリア番号の色が変わります。</t>
    <phoneticPr fontId="4"/>
  </si>
  <si>
    <t xml:space="preserve">〒276-0004　千葉県八千代市島田台981-1 </t>
    <phoneticPr fontId="4"/>
  </si>
  <si>
    <t>※配布部数はエリア内にある実際の世帯数と一致しない場合がございます。</t>
    <phoneticPr fontId="4"/>
  </si>
  <si>
    <t>受付時間</t>
    <rPh sb="0" eb="4">
      <t>ウケツケジカン</t>
    </rPh>
    <phoneticPr fontId="4"/>
  </si>
  <si>
    <t>月・金：8時～17時</t>
  </si>
  <si>
    <t>※土日祝日は休業。
月曜祝日の場合は、15時まで納品受付</t>
    <phoneticPr fontId="4"/>
  </si>
  <si>
    <t>※梱包の都合上、1エリア 200部以上（200部以下のエリア、調整、厚物・特殊サイズは対象外）での折込数量の設定をお勧めします。</t>
  </si>
  <si>
    <t>火：納品不可</t>
    <rPh sb="2" eb="6">
      <t>ノウヒンフカ</t>
    </rPh>
    <phoneticPr fontId="4"/>
  </si>
  <si>
    <t>水・木：9時～17時</t>
    <phoneticPr fontId="4"/>
  </si>
  <si>
    <t>折込チラシ申込書⑭</t>
    <phoneticPr fontId="4"/>
  </si>
  <si>
    <t>柏北版</t>
    <rPh sb="0" eb="1">
      <t>カシワ</t>
    </rPh>
    <rPh sb="1" eb="2">
      <t>キタ</t>
    </rPh>
    <rPh sb="2" eb="3">
      <t>バン</t>
    </rPh>
    <phoneticPr fontId="4"/>
  </si>
  <si>
    <t>我孫子版</t>
    <rPh sb="0" eb="3">
      <t>アビコ</t>
    </rPh>
    <rPh sb="3" eb="4">
      <t>ハン</t>
    </rPh>
    <phoneticPr fontId="4"/>
  </si>
  <si>
    <t>野田版</t>
    <rPh sb="0" eb="2">
      <t>ノダ</t>
    </rPh>
    <rPh sb="2" eb="3">
      <t>ハン</t>
    </rPh>
    <phoneticPr fontId="4"/>
  </si>
  <si>
    <t>080001</t>
  </si>
  <si>
    <t>080076</t>
  </si>
  <si>
    <t>081002</t>
    <phoneticPr fontId="4"/>
  </si>
  <si>
    <t>081032</t>
  </si>
  <si>
    <t>082001</t>
  </si>
  <si>
    <t>082036</t>
  </si>
  <si>
    <t>080002</t>
  </si>
  <si>
    <t>080077</t>
  </si>
  <si>
    <t>081079</t>
  </si>
  <si>
    <t>081033</t>
  </si>
  <si>
    <t>082002</t>
  </si>
  <si>
    <t>082037</t>
  </si>
  <si>
    <t>080003</t>
  </si>
  <si>
    <t>小青田．船戸</t>
    <phoneticPr fontId="4"/>
  </si>
  <si>
    <t>081003</t>
  </si>
  <si>
    <t>若松</t>
  </si>
  <si>
    <t>082089</t>
  </si>
  <si>
    <t>082078</t>
  </si>
  <si>
    <t>080004</t>
  </si>
  <si>
    <t>080040</t>
  </si>
  <si>
    <t>081004</t>
  </si>
  <si>
    <t>081034</t>
  </si>
  <si>
    <t>082003</t>
  </si>
  <si>
    <t>082038</t>
  </si>
  <si>
    <t>080005</t>
  </si>
  <si>
    <t>080041</t>
  </si>
  <si>
    <t>081005</t>
  </si>
  <si>
    <t>081035</t>
  </si>
  <si>
    <t>082090</t>
    <phoneticPr fontId="4"/>
  </si>
  <si>
    <t>082039</t>
  </si>
  <si>
    <t>080006</t>
  </si>
  <si>
    <t>080042</t>
  </si>
  <si>
    <t>081006</t>
  </si>
  <si>
    <t>081036</t>
  </si>
  <si>
    <t>082004</t>
  </si>
  <si>
    <t>柳沢　鶴奉</t>
  </si>
  <si>
    <t>080084</t>
    <phoneticPr fontId="4"/>
  </si>
  <si>
    <t>080043</t>
  </si>
  <si>
    <t>久寺家．つくし野</t>
  </si>
  <si>
    <t>081037</t>
    <phoneticPr fontId="4"/>
  </si>
  <si>
    <t>082005</t>
  </si>
  <si>
    <t>082040</t>
  </si>
  <si>
    <t>080007</t>
    <phoneticPr fontId="4"/>
  </si>
  <si>
    <t>080044</t>
  </si>
  <si>
    <t>081083</t>
    <phoneticPr fontId="4"/>
  </si>
  <si>
    <t>081090</t>
    <phoneticPr fontId="4"/>
  </si>
  <si>
    <t>082076</t>
  </si>
  <si>
    <t>082041</t>
  </si>
  <si>
    <t>080086</t>
    <phoneticPr fontId="4"/>
  </si>
  <si>
    <t>布施.新町</t>
  </si>
  <si>
    <t>081078</t>
    <phoneticPr fontId="4"/>
  </si>
  <si>
    <t>栄．泉</t>
  </si>
  <si>
    <t>川間駅北口</t>
  </si>
  <si>
    <t>082091</t>
    <phoneticPr fontId="4"/>
  </si>
  <si>
    <t>080087</t>
    <phoneticPr fontId="4"/>
  </si>
  <si>
    <t>080046</t>
    <phoneticPr fontId="4"/>
  </si>
  <si>
    <t>081085</t>
    <phoneticPr fontId="4"/>
  </si>
  <si>
    <t>081038</t>
  </si>
  <si>
    <t>082006</t>
  </si>
  <si>
    <t>082042</t>
  </si>
  <si>
    <t>松ヶ崎．十余二</t>
  </si>
  <si>
    <t>080047</t>
  </si>
  <si>
    <t>081086</t>
    <phoneticPr fontId="4"/>
  </si>
  <si>
    <t>081039</t>
  </si>
  <si>
    <t>082007</t>
  </si>
  <si>
    <t>宮崎</t>
  </si>
  <si>
    <t>我孫子市</t>
  </si>
  <si>
    <t>080048</t>
  </si>
  <si>
    <t>台田</t>
  </si>
  <si>
    <t>081040</t>
  </si>
  <si>
    <t>082008</t>
  </si>
  <si>
    <t>082043</t>
  </si>
  <si>
    <t>080008</t>
  </si>
  <si>
    <t>080079</t>
  </si>
  <si>
    <t>081010</t>
    <phoneticPr fontId="4"/>
  </si>
  <si>
    <t>081041</t>
  </si>
  <si>
    <t>082088</t>
  </si>
  <si>
    <t>082044</t>
  </si>
  <si>
    <t>080009</t>
  </si>
  <si>
    <t>十余二（消防署）．若柴</t>
  </si>
  <si>
    <t>081073</t>
    <phoneticPr fontId="4"/>
  </si>
  <si>
    <t>081042</t>
  </si>
  <si>
    <t>七光台</t>
  </si>
  <si>
    <t>082045</t>
  </si>
  <si>
    <t>080010</t>
  </si>
  <si>
    <t>080049</t>
  </si>
  <si>
    <t>081007</t>
    <phoneticPr fontId="4"/>
  </si>
  <si>
    <t>天王台</t>
  </si>
  <si>
    <t>082009</t>
  </si>
  <si>
    <t>中根</t>
  </si>
  <si>
    <t>080011</t>
  </si>
  <si>
    <t>080050</t>
  </si>
  <si>
    <t>081074</t>
    <phoneticPr fontId="4"/>
  </si>
  <si>
    <t>081075</t>
  </si>
  <si>
    <t>082010</t>
  </si>
  <si>
    <t>082046</t>
  </si>
  <si>
    <t>根戸（我孫子）</t>
  </si>
  <si>
    <t>080051</t>
    <phoneticPr fontId="4"/>
  </si>
  <si>
    <t>081008</t>
    <phoneticPr fontId="4"/>
  </si>
  <si>
    <t>081076</t>
    <phoneticPr fontId="4"/>
  </si>
  <si>
    <t>082011</t>
  </si>
  <si>
    <t>082079</t>
  </si>
  <si>
    <t>内分／柏市（根戸）</t>
  </si>
  <si>
    <t>080088</t>
    <phoneticPr fontId="4"/>
  </si>
  <si>
    <t>081009</t>
    <phoneticPr fontId="4"/>
  </si>
  <si>
    <t>東我孫子・高野山</t>
    <rPh sb="0" eb="4">
      <t>ヒガシアビコ</t>
    </rPh>
    <rPh sb="5" eb="8">
      <t>コウノヤマ</t>
    </rPh>
    <phoneticPr fontId="9"/>
  </si>
  <si>
    <t>082012</t>
  </si>
  <si>
    <t>082080</t>
  </si>
  <si>
    <t>080012</t>
  </si>
  <si>
    <t>高田（東武バス.聖徳寺）</t>
  </si>
  <si>
    <t>081080</t>
    <phoneticPr fontId="4"/>
  </si>
  <si>
    <t>081043</t>
  </si>
  <si>
    <t>082013</t>
  </si>
  <si>
    <t>082047</t>
  </si>
  <si>
    <t>080013</t>
  </si>
  <si>
    <t>080055</t>
  </si>
  <si>
    <t>081084</t>
    <phoneticPr fontId="4"/>
  </si>
  <si>
    <t>081044</t>
  </si>
  <si>
    <t>082014</t>
  </si>
  <si>
    <t>082048</t>
  </si>
  <si>
    <t>080014</t>
  </si>
  <si>
    <t>080056</t>
  </si>
  <si>
    <t>我孫子．駅北口</t>
  </si>
  <si>
    <t>081045</t>
  </si>
  <si>
    <t>082015</t>
  </si>
  <si>
    <t>082049</t>
  </si>
  <si>
    <t>080015</t>
  </si>
  <si>
    <t>080078</t>
    <phoneticPr fontId="4"/>
  </si>
  <si>
    <t>081011</t>
  </si>
  <si>
    <t>081087</t>
    <phoneticPr fontId="4"/>
  </si>
  <si>
    <t>082016</t>
  </si>
  <si>
    <t>082081</t>
  </si>
  <si>
    <t>080016</t>
    <phoneticPr fontId="4"/>
  </si>
  <si>
    <t>柏の葉</t>
  </si>
  <si>
    <t>081012</t>
  </si>
  <si>
    <t>081081</t>
  </si>
  <si>
    <t>082084</t>
  </si>
  <si>
    <t>082050</t>
  </si>
  <si>
    <t>080089</t>
    <phoneticPr fontId="4"/>
  </si>
  <si>
    <t>080060</t>
  </si>
  <si>
    <t>081013</t>
  </si>
  <si>
    <t>柴崎台</t>
  </si>
  <si>
    <t>082017</t>
  </si>
  <si>
    <t>082051</t>
  </si>
  <si>
    <t>根戸（柏）</t>
  </si>
  <si>
    <t>080061</t>
  </si>
  <si>
    <t>081014</t>
  </si>
  <si>
    <t>081047</t>
    <phoneticPr fontId="4"/>
  </si>
  <si>
    <t>082085</t>
  </si>
  <si>
    <t>082082</t>
  </si>
  <si>
    <t>080017</t>
  </si>
  <si>
    <t>080062</t>
  </si>
  <si>
    <t>081015</t>
  </si>
  <si>
    <t>081048</t>
  </si>
  <si>
    <t>082071</t>
  </si>
  <si>
    <t>082052</t>
  </si>
  <si>
    <t>080080</t>
  </si>
  <si>
    <t>080063</t>
    <phoneticPr fontId="4"/>
  </si>
  <si>
    <t>081016</t>
  </si>
  <si>
    <t>081049</t>
  </si>
  <si>
    <t>082067</t>
  </si>
  <si>
    <t>花井　堤根　山崎</t>
  </si>
  <si>
    <t>080018</t>
  </si>
  <si>
    <t>みどり台．伊勢原</t>
  </si>
  <si>
    <t>081018</t>
  </si>
  <si>
    <t>青山台</t>
  </si>
  <si>
    <t>082070</t>
  </si>
  <si>
    <t>082053</t>
  </si>
  <si>
    <t>080019</t>
  </si>
  <si>
    <t>080065</t>
  </si>
  <si>
    <t>081019</t>
  </si>
  <si>
    <t>081051</t>
    <phoneticPr fontId="4"/>
  </si>
  <si>
    <t>川間駅南口</t>
  </si>
  <si>
    <t>082083</t>
  </si>
  <si>
    <t>080020</t>
  </si>
  <si>
    <t>080066</t>
  </si>
  <si>
    <t>081069</t>
  </si>
  <si>
    <t>081052</t>
  </si>
  <si>
    <t>082018</t>
  </si>
  <si>
    <t>082054</t>
  </si>
  <si>
    <t>080021</t>
  </si>
  <si>
    <t>080067</t>
  </si>
  <si>
    <t>081070</t>
  </si>
  <si>
    <t>布佐</t>
  </si>
  <si>
    <t>082019</t>
  </si>
  <si>
    <t>082055</t>
  </si>
  <si>
    <t>080022</t>
  </si>
  <si>
    <t>080085</t>
    <phoneticPr fontId="4"/>
  </si>
  <si>
    <t>船戸．白山．寿．駅南口</t>
  </si>
  <si>
    <t>081089</t>
    <phoneticPr fontId="4"/>
  </si>
  <si>
    <t>082020</t>
  </si>
  <si>
    <t>082068</t>
  </si>
  <si>
    <t>080023</t>
  </si>
  <si>
    <t>080068</t>
  </si>
  <si>
    <t>081065</t>
  </si>
  <si>
    <t>081054</t>
    <phoneticPr fontId="4"/>
  </si>
  <si>
    <t>082021</t>
  </si>
  <si>
    <t>082056</t>
  </si>
  <si>
    <t>松葉町</t>
  </si>
  <si>
    <t>080069</t>
  </si>
  <si>
    <t>081066</t>
  </si>
  <si>
    <t>081055</t>
  </si>
  <si>
    <t>082022</t>
  </si>
  <si>
    <t>082057</t>
  </si>
  <si>
    <t>080024</t>
  </si>
  <si>
    <t>080070</t>
  </si>
  <si>
    <t>081067</t>
  </si>
  <si>
    <t>081056</t>
  </si>
  <si>
    <t>082023</t>
  </si>
  <si>
    <t>082087</t>
  </si>
  <si>
    <t>080025</t>
  </si>
  <si>
    <t>080071</t>
  </si>
  <si>
    <t>081068</t>
  </si>
  <si>
    <t>081057</t>
  </si>
  <si>
    <t>082024</t>
  </si>
  <si>
    <t>082058</t>
  </si>
  <si>
    <t>080026</t>
  </si>
  <si>
    <t>080081</t>
  </si>
  <si>
    <t>中峠</t>
    <phoneticPr fontId="4"/>
  </si>
  <si>
    <t>布佐平和台</t>
  </si>
  <si>
    <t>082025</t>
  </si>
  <si>
    <t>082059</t>
  </si>
  <si>
    <t>080027</t>
  </si>
  <si>
    <t>西原</t>
  </si>
  <si>
    <t>081020</t>
  </si>
  <si>
    <t>081058</t>
  </si>
  <si>
    <t>082026</t>
  </si>
  <si>
    <t>082060</t>
  </si>
  <si>
    <t>080029</t>
  </si>
  <si>
    <t>080072</t>
  </si>
  <si>
    <t>081021</t>
  </si>
  <si>
    <t>081059</t>
  </si>
  <si>
    <t>082027</t>
  </si>
  <si>
    <t>082069</t>
  </si>
  <si>
    <t>080082</t>
    <phoneticPr fontId="4"/>
  </si>
  <si>
    <t>080073</t>
  </si>
  <si>
    <t>081022</t>
  </si>
  <si>
    <t>081082</t>
  </si>
  <si>
    <t>082072</t>
  </si>
  <si>
    <t>082074</t>
  </si>
  <si>
    <t>080030</t>
  </si>
  <si>
    <t>西柏台</t>
  </si>
  <si>
    <t>081023</t>
  </si>
  <si>
    <t>081060</t>
  </si>
  <si>
    <t>082073</t>
  </si>
  <si>
    <t>082075</t>
  </si>
  <si>
    <t>080031</t>
  </si>
  <si>
    <t>流山市</t>
  </si>
  <si>
    <t>081024</t>
  </si>
  <si>
    <t>081061</t>
  </si>
  <si>
    <t>清水　野田　中野台</t>
  </si>
  <si>
    <t>山崎</t>
  </si>
  <si>
    <t>花野井．松葉町</t>
  </si>
  <si>
    <t>080074</t>
  </si>
  <si>
    <t>081025</t>
  </si>
  <si>
    <t>081062</t>
  </si>
  <si>
    <t>082028</t>
  </si>
  <si>
    <t>082061</t>
  </si>
  <si>
    <t>080032</t>
  </si>
  <si>
    <t>駒木台．青田</t>
  </si>
  <si>
    <t>081026</t>
  </si>
  <si>
    <t>081063</t>
  </si>
  <si>
    <t>082029</t>
  </si>
  <si>
    <t>深井（流山市365部含）</t>
    <rPh sb="3" eb="6">
      <t>ナガレヤマシ</t>
    </rPh>
    <rPh sb="9" eb="10">
      <t>ブ</t>
    </rPh>
    <rPh sb="10" eb="11">
      <t>フク</t>
    </rPh>
    <phoneticPr fontId="9"/>
  </si>
  <si>
    <t>080033</t>
  </si>
  <si>
    <t>081027</t>
  </si>
  <si>
    <t>081064</t>
  </si>
  <si>
    <t>082032</t>
  </si>
  <si>
    <t>082062</t>
  </si>
  <si>
    <t>080034</t>
  </si>
  <si>
    <t>081028</t>
  </si>
  <si>
    <t>新木．新木野</t>
  </si>
  <si>
    <t>082033</t>
  </si>
  <si>
    <t>082063</t>
  </si>
  <si>
    <t>080083</t>
    <phoneticPr fontId="4"/>
  </si>
  <si>
    <t>081029</t>
  </si>
  <si>
    <t>082034</t>
  </si>
  <si>
    <t>082064</t>
  </si>
  <si>
    <t>080035</t>
  </si>
  <si>
    <t>湖北台</t>
  </si>
  <si>
    <t>082035</t>
  </si>
  <si>
    <t>082065</t>
  </si>
  <si>
    <t>080036</t>
  </si>
  <si>
    <t>081071</t>
  </si>
  <si>
    <t>082077</t>
  </si>
  <si>
    <t>082066</t>
  </si>
  <si>
    <t>080037</t>
  </si>
  <si>
    <t>081072</t>
  </si>
  <si>
    <t>野田　上花輪　桜台</t>
  </si>
  <si>
    <t>梅郷団地</t>
  </si>
  <si>
    <t>大室．若柴</t>
  </si>
  <si>
    <t>081030</t>
  </si>
  <si>
    <t>080038</t>
  </si>
  <si>
    <t>081031</t>
    <phoneticPr fontId="4"/>
  </si>
  <si>
    <t>080039</t>
  </si>
  <si>
    <t>081088</t>
    <phoneticPr fontId="4"/>
  </si>
  <si>
    <t>宿連寺</t>
  </si>
  <si>
    <t>19-25歳</t>
    <rPh sb="5" eb="6">
      <t>サイ</t>
    </rPh>
    <phoneticPr fontId="3"/>
  </si>
  <si>
    <t>並木</t>
  </si>
  <si>
    <t>26-35歳</t>
    <rPh sb="5" eb="6">
      <t>サイ</t>
    </rPh>
    <phoneticPr fontId="3"/>
  </si>
  <si>
    <t>50-歳</t>
    <rPh sb="3" eb="4">
      <t>サイ</t>
    </rPh>
    <phoneticPr fontId="3"/>
  </si>
  <si>
    <t>部数</t>
    <phoneticPr fontId="4"/>
  </si>
  <si>
    <t>我孫子市</t>
    <phoneticPr fontId="4"/>
  </si>
  <si>
    <t>我孫子市・柏市</t>
    <rPh sb="5" eb="6">
      <t>カシワ</t>
    </rPh>
    <rPh sb="6" eb="7">
      <t>シ</t>
    </rPh>
    <phoneticPr fontId="4"/>
  </si>
  <si>
    <t>tel.047-489-6133</t>
    <phoneticPr fontId="4"/>
  </si>
  <si>
    <t>柏市・我孫子市混合</t>
    <phoneticPr fontId="4"/>
  </si>
  <si>
    <t>野田市</t>
    <phoneticPr fontId="4"/>
  </si>
  <si>
    <t>※四六判91ｋｇ以上は厚物となります。（裁断により多少の誤差あり。1部あたりのｇ基準あり。）</t>
    <phoneticPr fontId="4"/>
  </si>
  <si>
    <t>野田市・流山市混合</t>
    <rPh sb="2" eb="3">
      <t>シ</t>
    </rPh>
    <rPh sb="6" eb="7">
      <t>シ</t>
    </rPh>
    <phoneticPr fontId="4"/>
  </si>
  <si>
    <t>※【併配】【折物】【特殊形状】の料金は別途お見積りさせていただきますので、お問合せください。</t>
    <phoneticPr fontId="4"/>
  </si>
  <si>
    <t>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</si>
</sst>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分&quot;"/>
    <numFmt numFmtId="177" formatCode="m/d"/>
    <numFmt numFmtId="178" formatCode="m/d;@"/>
    <numFmt numFmtId="179" formatCode="&quot;更新日　&quot;yyyy/m/d"/>
    <numFmt numFmtId="180" formatCode="#,##0_ "/>
    <numFmt numFmtId="181" formatCode="#,###&quot;部&quot;"/>
    <numFmt numFmtId="182" formatCode="0.0"/>
  </numFmts>
  <fonts count="2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36"/>
      <name val="ＭＳ Ｐゴシック"/>
      <family val="3"/>
      <charset val="128"/>
    </font>
    <font>
      <sz val="6"/>
      <name val="ＭＳ Ｐゴシック"/>
      <family val="3"/>
      <charset val="128"/>
    </font>
    <font>
      <b/>
      <sz val="18"/>
      <name val="ＭＳ Ｐゴシック"/>
      <family val="3"/>
      <charset val="128"/>
    </font>
    <font>
      <b/>
      <sz val="20"/>
      <name val="ＭＳ Ｐゴシック"/>
      <family val="3"/>
      <charset val="128"/>
    </font>
    <font>
      <sz val="14"/>
      <name val="ＭＳ Ｐゴシック"/>
      <family val="3"/>
      <charset val="128"/>
    </font>
    <font>
      <sz val="28"/>
      <name val="ＭＳ Ｐゴシック"/>
      <family val="3"/>
      <charset val="128"/>
    </font>
    <font>
      <sz val="16"/>
      <name val="ＭＳ Ｐゴシック"/>
      <family val="3"/>
      <charset val="128"/>
    </font>
    <font>
      <sz val="11"/>
      <color theme="0"/>
      <name val="ＭＳ Ｐゴシック"/>
      <family val="3"/>
      <charset val="128"/>
    </font>
    <font>
      <sz val="11"/>
      <color indexed="9"/>
      <name val="ＭＳ Ｐゴシック"/>
      <family val="3"/>
      <charset val="128"/>
    </font>
    <font>
      <sz val="10"/>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b/>
      <sz val="14"/>
      <name val="ＭＳ Ｐゴシック"/>
      <family val="3"/>
      <charset val="128"/>
    </font>
    <font>
      <b/>
      <sz val="11"/>
      <name val="ＭＳ Ｐゴシック"/>
      <family val="3"/>
      <charset val="128"/>
    </font>
    <font>
      <sz val="24"/>
      <name val="ＭＳ Ｐゴシック"/>
      <family val="3"/>
      <charset val="128"/>
    </font>
    <font>
      <b/>
      <sz val="16"/>
      <name val="ＭＳ Ｐゴシック"/>
      <family val="3"/>
      <charset val="128"/>
    </font>
    <font>
      <b/>
      <sz val="12"/>
      <name val="ＭＳ Ｐゴシック"/>
      <family val="3"/>
      <charset val="128"/>
    </font>
    <font>
      <sz val="11"/>
      <color rgb="FFFF0000"/>
      <name val="ＭＳ Ｐゴシック"/>
      <family val="3"/>
      <charset val="128"/>
    </font>
    <font>
      <b/>
      <sz val="10"/>
      <name val="ＭＳ Ｐゴシック"/>
      <family val="3"/>
      <charset val="128"/>
    </font>
    <font>
      <sz val="11"/>
      <color rgb="FF333333"/>
      <name val="ＭＳ Ｐゴシック"/>
      <family val="3"/>
      <charset val="128"/>
    </font>
    <font>
      <u/>
      <sz val="11"/>
      <color theme="10"/>
      <name val="ＭＳ Ｐゴシック"/>
      <family val="3"/>
      <charset val="128"/>
    </font>
  </fonts>
  <fills count="16">
    <fill>
      <patternFill patternType="none"/>
    </fill>
    <fill>
      <patternFill patternType="gray125"/>
    </fill>
    <fill>
      <patternFill patternType="mediumGray">
        <fgColor indexed="22"/>
      </patternFill>
    </fill>
    <fill>
      <patternFill patternType="solid">
        <fgColor indexed="22"/>
        <bgColor indexed="64"/>
      </patternFill>
    </fill>
    <fill>
      <patternFill patternType="lightGray">
        <fgColor indexed="55"/>
        <bgColor indexed="13"/>
      </patternFill>
    </fill>
    <fill>
      <patternFill patternType="solid">
        <fgColor indexed="46"/>
        <bgColor indexed="64"/>
      </patternFill>
    </fill>
    <fill>
      <patternFill patternType="solid">
        <fgColor theme="0" tint="-0.14996795556505021"/>
        <bgColor indexed="64"/>
      </patternFill>
    </fill>
    <fill>
      <patternFill patternType="solid">
        <fgColor indexed="51"/>
        <bgColor indexed="64"/>
      </patternFill>
    </fill>
    <fill>
      <patternFill patternType="solid">
        <fgColor theme="5" tint="0.59999389629810485"/>
        <bgColor indexed="64"/>
      </patternFill>
    </fill>
    <fill>
      <patternFill patternType="solid">
        <fgColor indexed="19"/>
        <bgColor indexed="64"/>
      </patternFill>
    </fill>
    <fill>
      <patternFill patternType="solid">
        <fgColor rgb="FFCC99FF"/>
        <bgColor indexed="64"/>
      </patternFill>
    </fill>
    <fill>
      <patternFill patternType="solid">
        <fgColor rgb="FFFFFF00"/>
        <bgColor indexed="64"/>
      </patternFill>
    </fill>
    <fill>
      <patternFill patternType="solid">
        <fgColor theme="8"/>
        <bgColor indexed="64"/>
      </patternFill>
    </fill>
    <fill>
      <patternFill patternType="solid">
        <fgColor indexed="50"/>
        <bgColor indexed="64"/>
      </patternFill>
    </fill>
    <fill>
      <patternFill patternType="solid">
        <fgColor rgb="FFFF99CC"/>
        <bgColor indexed="64"/>
      </patternFill>
    </fill>
    <fill>
      <patternFill patternType="solid">
        <fgColor indexed="10"/>
        <bgColor indexed="64"/>
      </patternFill>
    </fill>
  </fills>
  <borders count="1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n">
        <color indexed="64"/>
      </left>
      <right/>
      <top/>
      <bottom/>
      <diagonal/>
    </border>
    <border>
      <left/>
      <right/>
      <top/>
      <bottom style="hair">
        <color indexed="64"/>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ck">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ck">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ck">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ck">
        <color indexed="64"/>
      </right>
      <top style="hair">
        <color indexed="64"/>
      </top>
      <bottom style="medium">
        <color indexed="64"/>
      </bottom>
      <diagonal/>
    </border>
    <border>
      <left style="thick">
        <color indexed="64"/>
      </left>
      <right/>
      <top style="hair">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auto="1"/>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medium">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ck">
        <color indexed="64"/>
      </right>
      <top/>
      <bottom style="hair">
        <color indexed="64"/>
      </bottom>
      <diagonal/>
    </border>
    <border>
      <left/>
      <right style="medium">
        <color indexed="64"/>
      </right>
      <top style="hair">
        <color indexed="64"/>
      </top>
      <bottom style="thick">
        <color indexed="64"/>
      </bottom>
      <diagonal/>
    </border>
    <border>
      <left style="thick">
        <color indexed="64"/>
      </left>
      <right/>
      <top style="medium">
        <color indexed="64"/>
      </top>
      <bottom/>
      <diagonal/>
    </border>
    <border>
      <left style="thick">
        <color indexed="64"/>
      </left>
      <right/>
      <top/>
      <bottom style="medium">
        <color indexed="64"/>
      </bottom>
      <diagonal/>
    </border>
    <border>
      <left style="medium">
        <color indexed="64"/>
      </left>
      <right/>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24" fillId="0" borderId="0" applyNumberFormat="0" applyFill="0" applyBorder="0" applyAlignment="0" applyProtection="0">
      <alignment vertical="center"/>
    </xf>
  </cellStyleXfs>
  <cellXfs count="465">
    <xf numFmtId="0" fontId="0" fillId="0" borderId="0" xfId="0">
      <alignment vertical="center"/>
    </xf>
    <xf numFmtId="0" fontId="3" fillId="0" borderId="0" xfId="0" applyFont="1" applyAlignment="1">
      <alignment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176" fontId="8" fillId="0" borderId="0" xfId="0" applyNumberFormat="1" applyFont="1" applyAlignment="1">
      <alignment horizontal="right"/>
    </xf>
    <xf numFmtId="14" fontId="0" fillId="0" borderId="0" xfId="0" applyNumberFormat="1">
      <alignment vertical="center"/>
    </xf>
    <xf numFmtId="0" fontId="9" fillId="0" borderId="0" xfId="0" applyFont="1" applyAlignment="1">
      <alignment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3" fillId="0" borderId="7" xfId="0" applyFont="1" applyBorder="1" applyAlignment="1">
      <alignment vertical="center" shrinkToFit="1"/>
    </xf>
    <xf numFmtId="0" fontId="0" fillId="0" borderId="7" xfId="0" applyBorder="1" applyAlignment="1">
      <alignment horizontal="right"/>
    </xf>
    <xf numFmtId="0" fontId="0" fillId="0" borderId="7" xfId="0" applyBorder="1">
      <alignment vertical="center"/>
    </xf>
    <xf numFmtId="177" fontId="10" fillId="0" borderId="7" xfId="0" applyNumberFormat="1" applyFont="1" applyBorder="1">
      <alignment vertical="center"/>
    </xf>
    <xf numFmtId="178" fontId="11" fillId="0" borderId="0" xfId="0" applyNumberFormat="1" applyFont="1" applyAlignment="1">
      <alignment vertical="center" shrinkToFit="1"/>
    </xf>
    <xf numFmtId="0" fontId="10" fillId="0" borderId="0" xfId="0" applyFont="1">
      <alignment vertical="center"/>
    </xf>
    <xf numFmtId="0" fontId="0" fillId="0" borderId="8" xfId="0" applyBorder="1" applyAlignment="1"/>
    <xf numFmtId="179" fontId="12" fillId="0" borderId="8" xfId="0" applyNumberFormat="1" applyFont="1" applyBorder="1" applyAlignment="1">
      <alignment vertical="top"/>
    </xf>
    <xf numFmtId="179" fontId="12" fillId="0" borderId="5" xfId="0" applyNumberFormat="1" applyFont="1" applyBorder="1" applyAlignment="1">
      <alignment horizontal="right" vertical="top"/>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2" borderId="14" xfId="0" applyFill="1" applyBorder="1">
      <alignment vertical="center"/>
    </xf>
    <xf numFmtId="0" fontId="0" fillId="2" borderId="15" xfId="0" applyFill="1" applyBorder="1">
      <alignment vertical="center"/>
    </xf>
    <xf numFmtId="0" fontId="0" fillId="3" borderId="15" xfId="0" applyFill="1" applyBorder="1">
      <alignment vertical="center"/>
    </xf>
    <xf numFmtId="0" fontId="0" fillId="3" borderId="15" xfId="0" applyFill="1" applyBorder="1">
      <alignment vertical="center"/>
    </xf>
    <xf numFmtId="0" fontId="0" fillId="3" borderId="16" xfId="0" applyFill="1" applyBorder="1">
      <alignment vertical="center"/>
    </xf>
    <xf numFmtId="9" fontId="0" fillId="2" borderId="17" xfId="2" applyFont="1" applyFill="1" applyBorder="1" applyAlignment="1">
      <alignment horizontal="center" vertical="center"/>
    </xf>
    <xf numFmtId="9" fontId="0" fillId="2" borderId="18" xfId="2" applyFont="1" applyFill="1" applyBorder="1" applyAlignment="1">
      <alignment horizontal="center" vertical="center"/>
    </xf>
    <xf numFmtId="49" fontId="13" fillId="2" borderId="18" xfId="0" applyNumberFormat="1" applyFont="1" applyFill="1" applyBorder="1" applyAlignment="1">
      <alignment horizontal="center" vertical="center" shrinkToFit="1"/>
    </xf>
    <xf numFmtId="0" fontId="0" fillId="2" borderId="18" xfId="0" applyFill="1" applyBorder="1" applyAlignment="1">
      <alignment horizontal="center" vertical="center"/>
    </xf>
    <xf numFmtId="0" fontId="0" fillId="2" borderId="19" xfId="0" applyFill="1" applyBorder="1" applyAlignment="1">
      <alignment horizontal="center" vertical="center"/>
    </xf>
    <xf numFmtId="49" fontId="0" fillId="0" borderId="1" xfId="0" applyNumberFormat="1" applyBorder="1" applyAlignment="1">
      <alignment horizontal="left" vertical="center" shrinkToFit="1"/>
    </xf>
    <xf numFmtId="49" fontId="0" fillId="0" borderId="2" xfId="0" applyNumberFormat="1" applyBorder="1" applyAlignment="1">
      <alignment horizontal="left" vertical="center" shrinkToFit="1"/>
    </xf>
    <xf numFmtId="49" fontId="0" fillId="0" borderId="3" xfId="0" applyNumberFormat="1" applyBorder="1" applyAlignment="1">
      <alignment horizontal="left" vertical="center" shrinkToFit="1"/>
    </xf>
    <xf numFmtId="177" fontId="3" fillId="0" borderId="20"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177" fontId="3" fillId="0" borderId="21" xfId="0" applyNumberFormat="1" applyFont="1" applyBorder="1" applyAlignment="1">
      <alignment horizontal="center" vertical="center" shrinkToFit="1"/>
    </xf>
    <xf numFmtId="0" fontId="14" fillId="0" borderId="20" xfId="0" applyFont="1" applyBorder="1" applyAlignment="1">
      <alignment horizontal="left" vertical="center" shrinkToFit="1"/>
    </xf>
    <xf numFmtId="0" fontId="14" fillId="0" borderId="0" xfId="0" applyFont="1" applyAlignment="1">
      <alignment horizontal="left" vertical="center" shrinkToFit="1"/>
    </xf>
    <xf numFmtId="0" fontId="14" fillId="0" borderId="22" xfId="0" applyFont="1" applyBorder="1" applyAlignment="1">
      <alignment horizontal="left" vertical="center" shrinkToFit="1"/>
    </xf>
    <xf numFmtId="0" fontId="15" fillId="0" borderId="23" xfId="0" applyFont="1" applyBorder="1" applyAlignment="1">
      <alignment horizontal="center" vertical="center" shrinkToFit="1"/>
    </xf>
    <xf numFmtId="0" fontId="15" fillId="0" borderId="0" xfId="0" applyFont="1" applyAlignment="1">
      <alignment horizontal="center" vertical="center" shrinkToFit="1"/>
    </xf>
    <xf numFmtId="0" fontId="15"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0" xfId="0" applyFont="1" applyAlignment="1">
      <alignment horizontal="center" vertical="center" shrinkToFit="1"/>
    </xf>
    <xf numFmtId="0" fontId="13" fillId="0" borderId="22" xfId="0" applyFont="1" applyBorder="1" applyAlignment="1">
      <alignment horizontal="center" vertical="center" shrinkToFit="1"/>
    </xf>
    <xf numFmtId="0" fontId="0" fillId="0" borderId="23" xfId="0" applyBorder="1">
      <alignment vertical="center"/>
    </xf>
    <xf numFmtId="0" fontId="0" fillId="0" borderId="0" xfId="0">
      <alignment vertical="center"/>
    </xf>
    <xf numFmtId="49" fontId="7" fillId="0" borderId="24" xfId="0" applyNumberFormat="1" applyFont="1" applyBorder="1" applyAlignment="1">
      <alignment horizontal="center" vertical="center" shrinkToFit="1"/>
    </xf>
    <xf numFmtId="0" fontId="0" fillId="2" borderId="25" xfId="0" applyFill="1" applyBorder="1">
      <alignment vertical="center"/>
    </xf>
    <xf numFmtId="0" fontId="0" fillId="2" borderId="26" xfId="0" applyFill="1" applyBorder="1">
      <alignment vertical="center"/>
    </xf>
    <xf numFmtId="0" fontId="0" fillId="2" borderId="26" xfId="0" applyFill="1" applyBorder="1">
      <alignment vertical="center"/>
    </xf>
    <xf numFmtId="0" fontId="0" fillId="2" borderId="27" xfId="0" applyFill="1" applyBorder="1">
      <alignment vertical="center"/>
    </xf>
    <xf numFmtId="9" fontId="0" fillId="2" borderId="28" xfId="2" applyFont="1" applyFill="1" applyBorder="1" applyAlignment="1">
      <alignment horizontal="center" vertical="center"/>
    </xf>
    <xf numFmtId="9" fontId="0" fillId="2" borderId="8" xfId="2" applyFont="1" applyFill="1" applyBorder="1" applyAlignment="1">
      <alignment horizontal="center" vertical="center"/>
    </xf>
    <xf numFmtId="49" fontId="13" fillId="2" borderId="8" xfId="0" applyNumberFormat="1" applyFont="1" applyFill="1" applyBorder="1" applyAlignment="1">
      <alignment horizontal="center" vertical="center" shrinkToFit="1"/>
    </xf>
    <xf numFmtId="0" fontId="0" fillId="2" borderId="8" xfId="0" applyFill="1" applyBorder="1" applyAlignment="1">
      <alignment horizontal="center" vertical="center"/>
    </xf>
    <xf numFmtId="0" fontId="0" fillId="2" borderId="29" xfId="0" applyFill="1" applyBorder="1" applyAlignment="1">
      <alignment horizontal="center" vertical="center"/>
    </xf>
    <xf numFmtId="49" fontId="0" fillId="0" borderId="30" xfId="0" applyNumberFormat="1" applyBorder="1" applyAlignment="1">
      <alignment horizontal="left" vertical="center" shrinkToFit="1"/>
    </xf>
    <xf numFmtId="49" fontId="0" fillId="0" borderId="0" xfId="0" applyNumberFormat="1" applyAlignment="1">
      <alignment horizontal="left" vertical="center" shrinkToFit="1"/>
    </xf>
    <xf numFmtId="49" fontId="0" fillId="0" borderId="31" xfId="0" applyNumberFormat="1" applyBorder="1" applyAlignment="1">
      <alignment horizontal="left" vertical="center" shrinkToFit="1"/>
    </xf>
    <xf numFmtId="0" fontId="14" fillId="0" borderId="32" xfId="0" applyFont="1" applyBorder="1" applyAlignment="1">
      <alignment horizontal="left" vertical="center" shrinkToFit="1"/>
    </xf>
    <xf numFmtId="0" fontId="14" fillId="0" borderId="24" xfId="0" applyFont="1" applyBorder="1" applyAlignment="1">
      <alignment horizontal="left" vertical="center" shrinkToFit="1"/>
    </xf>
    <xf numFmtId="0" fontId="14" fillId="0" borderId="33" xfId="0" applyFont="1" applyBorder="1" applyAlignment="1">
      <alignment horizontal="left" vertical="center" shrinkToFit="1"/>
    </xf>
    <xf numFmtId="0" fontId="15" fillId="0" borderId="28"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29"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29" xfId="0" applyFont="1" applyBorder="1" applyAlignment="1">
      <alignment horizontal="center" vertical="center" shrinkToFit="1"/>
    </xf>
    <xf numFmtId="49" fontId="7" fillId="0" borderId="34" xfId="0" applyNumberFormat="1" applyFont="1" applyBorder="1" applyAlignment="1">
      <alignment horizontal="center" vertical="center" shrinkToFit="1"/>
    </xf>
    <xf numFmtId="0" fontId="0" fillId="2" borderId="32" xfId="0" applyFill="1" applyBorder="1">
      <alignment vertical="center"/>
    </xf>
    <xf numFmtId="0" fontId="0" fillId="2" borderId="24" xfId="0" applyFill="1" applyBorder="1">
      <alignment vertical="center"/>
    </xf>
    <xf numFmtId="0" fontId="7" fillId="2" borderId="24" xfId="0" applyFont="1" applyFill="1" applyBorder="1" applyAlignment="1">
      <alignment horizontal="center" vertical="center" shrinkToFit="1"/>
    </xf>
    <xf numFmtId="0" fontId="0" fillId="2" borderId="33"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49" fontId="0" fillId="0" borderId="35" xfId="0" applyNumberFormat="1" applyBorder="1" applyAlignment="1">
      <alignment horizontal="left" vertical="center" shrinkToFit="1"/>
    </xf>
    <xf numFmtId="49" fontId="0" fillId="0" borderId="36" xfId="0" applyNumberFormat="1" applyBorder="1" applyAlignment="1">
      <alignment horizontal="left" vertical="center" shrinkToFit="1"/>
    </xf>
    <xf numFmtId="49" fontId="0" fillId="0" borderId="37" xfId="0" applyNumberFormat="1" applyBorder="1" applyAlignment="1">
      <alignment horizontal="left"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49" fontId="7" fillId="0" borderId="39" xfId="0" applyNumberFormat="1" applyFont="1" applyBorder="1" applyAlignment="1">
      <alignment horizontal="center" vertical="center" shrinkToFit="1"/>
    </xf>
    <xf numFmtId="0" fontId="0" fillId="0" borderId="39" xfId="0" applyBorder="1">
      <alignment vertical="center"/>
    </xf>
    <xf numFmtId="0" fontId="0" fillId="0" borderId="39" xfId="0" applyBorder="1" applyAlignment="1">
      <alignment horizontal="right" vertical="center"/>
    </xf>
    <xf numFmtId="0" fontId="7" fillId="0" borderId="39" xfId="0" applyFont="1" applyBorder="1" applyAlignment="1">
      <alignment horizontal="center" vertical="center" shrinkToFit="1"/>
    </xf>
    <xf numFmtId="0" fontId="0" fillId="0" borderId="39" xfId="0" applyBorder="1">
      <alignment vertical="center"/>
    </xf>
    <xf numFmtId="0" fontId="0" fillId="0" borderId="40" xfId="0" applyBorder="1">
      <alignment vertical="center"/>
    </xf>
    <xf numFmtId="0" fontId="0" fillId="0" borderId="17" xfId="0" applyBorder="1">
      <alignment vertical="center"/>
    </xf>
    <xf numFmtId="0" fontId="0" fillId="0" borderId="18" xfId="0" applyBorder="1">
      <alignment vertical="center"/>
    </xf>
    <xf numFmtId="0" fontId="0" fillId="2" borderId="19" xfId="0" applyFill="1" applyBorder="1">
      <alignment vertical="center"/>
    </xf>
    <xf numFmtId="0" fontId="0" fillId="3" borderId="28" xfId="0" applyFill="1" applyBorder="1">
      <alignment vertical="center"/>
    </xf>
    <xf numFmtId="0" fontId="0" fillId="3" borderId="8" xfId="0" applyFill="1" applyBorder="1">
      <alignment vertical="center"/>
    </xf>
    <xf numFmtId="0" fontId="0" fillId="0" borderId="8" xfId="0" applyBorder="1">
      <alignment vertical="center"/>
    </xf>
    <xf numFmtId="0" fontId="0" fillId="0" borderId="39" xfId="0" applyBorder="1" applyAlignment="1">
      <alignment vertical="center" shrinkToFi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7" xfId="0" applyFill="1" applyBorder="1" applyAlignment="1">
      <alignment horizontal="center" vertical="center"/>
    </xf>
    <xf numFmtId="0" fontId="7" fillId="2" borderId="23" xfId="0" applyFont="1" applyFill="1" applyBorder="1" applyAlignment="1">
      <alignment horizontal="center" vertical="top" wrapText="1" shrinkToFit="1"/>
    </xf>
    <xf numFmtId="0" fontId="7" fillId="2" borderId="0" xfId="0" applyFont="1" applyFill="1" applyAlignment="1">
      <alignment horizontal="center" vertical="top" wrapText="1" shrinkToFit="1"/>
    </xf>
    <xf numFmtId="0" fontId="7" fillId="2" borderId="22" xfId="0" applyFont="1" applyFill="1" applyBorder="1" applyAlignment="1">
      <alignment horizontal="center" vertical="top" wrapText="1" shrinkToFit="1"/>
    </xf>
    <xf numFmtId="177" fontId="3" fillId="0" borderId="43" xfId="0" applyNumberFormat="1" applyFont="1" applyBorder="1" applyAlignment="1">
      <alignment horizontal="center" vertical="center" shrinkToFit="1"/>
    </xf>
    <xf numFmtId="177" fontId="3" fillId="0" borderId="7" xfId="0" applyNumberFormat="1" applyFont="1" applyBorder="1" applyAlignment="1">
      <alignment horizontal="center" vertical="center" shrinkToFit="1"/>
    </xf>
    <xf numFmtId="177" fontId="3" fillId="0" borderId="44" xfId="0" applyNumberFormat="1" applyFont="1" applyBorder="1" applyAlignment="1">
      <alignment horizontal="center" vertical="center" shrinkToFit="1"/>
    </xf>
    <xf numFmtId="0" fontId="0" fillId="0" borderId="20"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38" fontId="3" fillId="0" borderId="23" xfId="1" applyFont="1" applyBorder="1" applyAlignment="1">
      <alignment horizontal="center" vertical="center" shrinkToFit="1"/>
    </xf>
    <xf numFmtId="38" fontId="3" fillId="0" borderId="0" xfId="1" applyFont="1" applyAlignment="1">
      <alignment horizontal="center" vertical="center" shrinkToFit="1"/>
    </xf>
    <xf numFmtId="0" fontId="0" fillId="0" borderId="45" xfId="0" applyBorder="1">
      <alignment vertical="center"/>
    </xf>
    <xf numFmtId="177" fontId="14" fillId="2" borderId="20" xfId="0" applyNumberFormat="1" applyFont="1" applyFill="1" applyBorder="1" applyAlignment="1">
      <alignment horizontal="center" vertical="center" shrinkToFit="1"/>
    </xf>
    <xf numFmtId="177" fontId="14" fillId="2" borderId="0" xfId="0" applyNumberFormat="1" applyFont="1" applyFill="1" applyAlignment="1">
      <alignment horizontal="center" vertical="center" shrinkToFit="1"/>
    </xf>
    <xf numFmtId="177" fontId="14" fillId="2" borderId="46" xfId="0" applyNumberFormat="1"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4" fillId="2" borderId="0" xfId="0" applyFont="1" applyFill="1" applyAlignment="1">
      <alignment horizontal="center" vertical="center" shrinkToFit="1"/>
    </xf>
    <xf numFmtId="0" fontId="14" fillId="2" borderId="22" xfId="0" applyFont="1" applyFill="1" applyBorder="1" applyAlignment="1">
      <alignment horizontal="center" vertical="center" shrinkToFit="1"/>
    </xf>
    <xf numFmtId="49" fontId="0" fillId="0" borderId="48" xfId="0" applyNumberFormat="1" applyBorder="1" applyAlignment="1">
      <alignment horizontal="left" vertical="center" shrinkToFit="1"/>
    </xf>
    <xf numFmtId="49" fontId="0" fillId="0" borderId="49" xfId="0" applyNumberFormat="1" applyBorder="1" applyAlignment="1">
      <alignment horizontal="left" vertical="center" shrinkToFit="1"/>
    </xf>
    <xf numFmtId="49" fontId="0" fillId="0" borderId="50" xfId="0" applyNumberFormat="1" applyBorder="1" applyAlignment="1">
      <alignment horizontal="left" vertical="center" shrinkToFit="1"/>
    </xf>
    <xf numFmtId="38" fontId="2" fillId="2" borderId="9" xfId="1" applyFill="1" applyBorder="1" applyAlignment="1">
      <alignment vertical="center"/>
    </xf>
    <xf numFmtId="38" fontId="2" fillId="2" borderId="10" xfId="1" applyFill="1" applyBorder="1" applyAlignment="1">
      <alignment vertical="center"/>
    </xf>
    <xf numFmtId="38" fontId="2" fillId="2" borderId="11" xfId="1" applyFill="1" applyBorder="1" applyAlignment="1">
      <alignment vertical="center"/>
    </xf>
    <xf numFmtId="0" fontId="0" fillId="0" borderId="0" xfId="0" applyAlignment="1">
      <alignment horizontal="left" vertical="center"/>
    </xf>
    <xf numFmtId="0" fontId="14" fillId="0" borderId="43"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51" xfId="0" applyFont="1" applyBorder="1" applyAlignment="1">
      <alignment horizontal="left" vertical="center" shrinkToFit="1"/>
    </xf>
    <xf numFmtId="38" fontId="3" fillId="0" borderId="52" xfId="1" applyFont="1" applyBorder="1" applyAlignment="1">
      <alignment horizontal="center" vertical="center" shrinkToFit="1"/>
    </xf>
    <xf numFmtId="38" fontId="3" fillId="0" borderId="7" xfId="1" applyFont="1" applyBorder="1" applyAlignment="1">
      <alignment horizontal="center" vertical="center" shrinkToFit="1"/>
    </xf>
    <xf numFmtId="38" fontId="16" fillId="2" borderId="53" xfId="1" applyFont="1" applyFill="1" applyBorder="1" applyAlignment="1">
      <alignment horizontal="center" vertical="center"/>
    </xf>
    <xf numFmtId="38" fontId="16" fillId="2" borderId="8" xfId="1" applyFont="1" applyFill="1" applyBorder="1" applyAlignment="1">
      <alignment horizontal="center" vertical="center"/>
    </xf>
    <xf numFmtId="38" fontId="16" fillId="2" borderId="54" xfId="1"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vertical="center" shrinkToFit="1"/>
    </xf>
    <xf numFmtId="0" fontId="0" fillId="0" borderId="7" xfId="0" applyBorder="1" applyAlignment="1">
      <alignment vertical="center" shrinkToFit="1"/>
    </xf>
    <xf numFmtId="177" fontId="14" fillId="2" borderId="53" xfId="0" applyNumberFormat="1" applyFont="1" applyFill="1" applyBorder="1" applyAlignment="1">
      <alignment horizontal="center" vertical="center" shrinkToFit="1"/>
    </xf>
    <xf numFmtId="177" fontId="14" fillId="2" borderId="8" xfId="0" applyNumberFormat="1" applyFont="1" applyFill="1" applyBorder="1" applyAlignment="1">
      <alignment horizontal="center" vertical="center" shrinkToFit="1"/>
    </xf>
    <xf numFmtId="177" fontId="14" fillId="2" borderId="55" xfId="0" applyNumberFormat="1" applyFont="1" applyFill="1" applyBorder="1" applyAlignment="1">
      <alignment horizontal="center" vertical="center" shrinkToFit="1"/>
    </xf>
    <xf numFmtId="0" fontId="14" fillId="2" borderId="56"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29" xfId="0" applyFont="1" applyFill="1" applyBorder="1" applyAlignment="1">
      <alignment horizontal="center" vertical="center" shrinkToFit="1"/>
    </xf>
    <xf numFmtId="0" fontId="7" fillId="2" borderId="28" xfId="0" applyFont="1" applyFill="1" applyBorder="1" applyAlignment="1">
      <alignment horizontal="center" vertical="top" wrapText="1" shrinkToFit="1"/>
    </xf>
    <xf numFmtId="0" fontId="7" fillId="2" borderId="8" xfId="0" applyFont="1" applyFill="1" applyBorder="1" applyAlignment="1">
      <alignment horizontal="center" vertical="top" wrapText="1" shrinkToFit="1"/>
    </xf>
    <xf numFmtId="0" fontId="7" fillId="2" borderId="29" xfId="0" applyFont="1" applyFill="1" applyBorder="1" applyAlignment="1">
      <alignment horizontal="center" vertical="top" wrapText="1" shrinkToFit="1"/>
    </xf>
    <xf numFmtId="49" fontId="0" fillId="0" borderId="4" xfId="0" applyNumberFormat="1" applyBorder="1" applyAlignment="1">
      <alignment horizontal="left" vertical="center" shrinkToFit="1"/>
    </xf>
    <xf numFmtId="49" fontId="0" fillId="0" borderId="5" xfId="0" applyNumberFormat="1" applyBorder="1" applyAlignment="1">
      <alignment horizontal="left" vertical="center" shrinkToFit="1"/>
    </xf>
    <xf numFmtId="49" fontId="0" fillId="0" borderId="6" xfId="0" applyNumberFormat="1" applyBorder="1" applyAlignment="1">
      <alignment horizontal="left" vertical="center" shrinkToFit="1"/>
    </xf>
    <xf numFmtId="180" fontId="7" fillId="0" borderId="57" xfId="1" applyNumberFormat="1" applyFont="1" applyBorder="1" applyAlignment="1">
      <alignment vertical="center"/>
    </xf>
    <xf numFmtId="180" fontId="7" fillId="0" borderId="58" xfId="1" applyNumberFormat="1" applyFont="1" applyBorder="1" applyAlignment="1">
      <alignment vertical="center"/>
    </xf>
    <xf numFmtId="181" fontId="12" fillId="0" borderId="58" xfId="1" applyNumberFormat="1" applyFont="1" applyBorder="1" applyAlignment="1">
      <alignment vertical="center"/>
    </xf>
    <xf numFmtId="0" fontId="9" fillId="0" borderId="58" xfId="3" applyFont="1" applyBorder="1" applyAlignment="1">
      <alignment horizontal="center" vertical="center"/>
    </xf>
    <xf numFmtId="0" fontId="9" fillId="0" borderId="58" xfId="3" applyFont="1" applyBorder="1">
      <alignment vertical="center"/>
    </xf>
    <xf numFmtId="0" fontId="12" fillId="0" borderId="58" xfId="3" applyFont="1" applyBorder="1">
      <alignment vertical="center"/>
    </xf>
    <xf numFmtId="0" fontId="12" fillId="0" borderId="59" xfId="3" applyFont="1" applyBorder="1">
      <alignment vertical="center"/>
    </xf>
    <xf numFmtId="0" fontId="2" fillId="3" borderId="60" xfId="3" applyFill="1" applyBorder="1" applyAlignment="1">
      <alignment horizontal="center" vertical="center" shrinkToFit="1"/>
    </xf>
    <xf numFmtId="0" fontId="2" fillId="3" borderId="61" xfId="3" applyFill="1" applyBorder="1" applyAlignment="1">
      <alignment horizontal="center" vertical="center" shrinkToFit="1"/>
    </xf>
    <xf numFmtId="0" fontId="2" fillId="3" borderId="62" xfId="3" applyFill="1" applyBorder="1" applyAlignment="1">
      <alignment horizontal="center" vertical="center" shrinkToFit="1"/>
    </xf>
    <xf numFmtId="0" fontId="2" fillId="3" borderId="63" xfId="3" applyFill="1" applyBorder="1" applyAlignment="1">
      <alignment horizontal="center" vertical="center" shrinkToFit="1"/>
    </xf>
    <xf numFmtId="0" fontId="2" fillId="3" borderId="64" xfId="3" applyFill="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vertical="center" shrinkToFit="1"/>
    </xf>
    <xf numFmtId="0" fontId="0" fillId="0" borderId="68" xfId="0" applyBorder="1" applyAlignment="1">
      <alignment vertical="center" shrinkToFit="1"/>
    </xf>
    <xf numFmtId="0" fontId="0" fillId="0" borderId="66" xfId="0" applyBorder="1" applyAlignment="1">
      <alignment vertical="center" shrinkToFit="1"/>
    </xf>
    <xf numFmtId="38" fontId="7" fillId="0" borderId="69" xfId="1" applyFont="1" applyBorder="1" applyAlignment="1">
      <alignment horizontal="center" vertical="center" shrinkToFit="1"/>
    </xf>
    <xf numFmtId="38" fontId="7" fillId="0" borderId="70" xfId="1" applyFont="1" applyBorder="1" applyAlignment="1">
      <alignment horizontal="center" vertical="center" shrinkToFit="1"/>
    </xf>
    <xf numFmtId="38" fontId="7" fillId="0" borderId="71" xfId="1" applyFont="1" applyBorder="1" applyAlignment="1">
      <alignment horizontal="center" vertical="center" shrinkToFit="1"/>
    </xf>
    <xf numFmtId="38" fontId="7" fillId="0" borderId="34" xfId="1" applyFont="1" applyBorder="1" applyAlignment="1">
      <alignment horizontal="center" vertical="center" shrinkToFit="1"/>
    </xf>
    <xf numFmtId="38" fontId="7" fillId="0" borderId="72" xfId="1" applyFont="1" applyBorder="1" applyAlignment="1">
      <alignment horizontal="center" vertical="center" shrinkToFit="1"/>
    </xf>
    <xf numFmtId="0" fontId="0" fillId="0" borderId="73" xfId="0" applyBorder="1" applyAlignment="1">
      <alignment horizontal="center" vertical="center" shrinkToFit="1"/>
    </xf>
    <xf numFmtId="0" fontId="0" fillId="0" borderId="69" xfId="0" applyBorder="1" applyAlignment="1">
      <alignment horizontal="center" vertical="center" shrinkToFit="1"/>
    </xf>
    <xf numFmtId="49" fontId="0" fillId="0" borderId="73" xfId="0" applyNumberFormat="1" applyBorder="1" applyAlignment="1">
      <alignment horizontal="center" vertical="center" shrinkToFit="1"/>
    </xf>
    <xf numFmtId="0" fontId="0" fillId="0" borderId="74" xfId="0" applyBorder="1" applyAlignment="1">
      <alignment vertical="center" shrinkToFit="1"/>
    </xf>
    <xf numFmtId="0" fontId="0" fillId="0" borderId="34" xfId="0" applyBorder="1" applyAlignment="1">
      <alignment vertical="center" shrinkToFit="1"/>
    </xf>
    <xf numFmtId="0" fontId="0" fillId="0" borderId="75" xfId="0" applyBorder="1" applyAlignment="1">
      <alignment vertical="center" shrinkToFit="1"/>
    </xf>
    <xf numFmtId="38" fontId="7" fillId="0" borderId="74" xfId="1" applyFont="1" applyBorder="1" applyAlignment="1">
      <alignment horizontal="center" vertical="center" shrinkToFit="1"/>
    </xf>
    <xf numFmtId="49" fontId="0" fillId="0" borderId="69" xfId="0" applyNumberFormat="1" applyBorder="1" applyAlignment="1">
      <alignment horizontal="center" vertical="center" shrinkToFit="1"/>
    </xf>
    <xf numFmtId="0" fontId="17" fillId="4" borderId="73" xfId="0" applyFont="1" applyFill="1" applyBorder="1" applyAlignment="1">
      <alignment horizontal="center" vertical="center" shrinkToFit="1"/>
    </xf>
    <xf numFmtId="0" fontId="17" fillId="4" borderId="69" xfId="0" applyFont="1" applyFill="1" applyBorder="1" applyAlignment="1">
      <alignment horizontal="center" vertical="center" shrinkToFit="1"/>
    </xf>
    <xf numFmtId="38" fontId="16" fillId="4" borderId="69" xfId="1" applyFont="1" applyFill="1" applyBorder="1" applyAlignment="1">
      <alignment horizontal="center" vertical="center" shrinkToFit="1"/>
    </xf>
    <xf numFmtId="38" fontId="16" fillId="4" borderId="70" xfId="1" applyFont="1" applyFill="1" applyBorder="1" applyAlignment="1">
      <alignment horizontal="center" vertical="center" shrinkToFit="1"/>
    </xf>
    <xf numFmtId="38" fontId="16" fillId="4" borderId="71" xfId="1" applyFont="1" applyFill="1" applyBorder="1" applyAlignment="1">
      <alignment horizontal="center" vertical="center" shrinkToFit="1"/>
    </xf>
    <xf numFmtId="38" fontId="16" fillId="4" borderId="34" xfId="1" applyFont="1" applyFill="1" applyBorder="1" applyAlignment="1">
      <alignment horizontal="center" vertical="center" shrinkToFit="1"/>
    </xf>
    <xf numFmtId="38" fontId="16" fillId="4" borderId="72" xfId="1" applyFont="1" applyFill="1" applyBorder="1" applyAlignment="1">
      <alignment horizontal="center" vertical="center" shrinkToFit="1"/>
    </xf>
    <xf numFmtId="0" fontId="0" fillId="0" borderId="69" xfId="0" applyBorder="1" applyAlignment="1">
      <alignment vertical="center" shrinkToFit="1"/>
    </xf>
    <xf numFmtId="38" fontId="16" fillId="4" borderId="25" xfId="1" applyFont="1" applyFill="1" applyBorder="1" applyAlignment="1">
      <alignment horizontal="center" vertical="center" shrinkToFit="1"/>
    </xf>
    <xf numFmtId="38" fontId="16" fillId="4" borderId="26" xfId="1" applyFont="1" applyFill="1" applyBorder="1" applyAlignment="1">
      <alignment horizontal="center" vertical="center" shrinkToFit="1"/>
    </xf>
    <xf numFmtId="38" fontId="16" fillId="4" borderId="76" xfId="1" applyFont="1" applyFill="1" applyBorder="1" applyAlignment="1">
      <alignment horizontal="center" vertical="center" shrinkToFit="1"/>
    </xf>
    <xf numFmtId="38" fontId="16" fillId="4" borderId="74" xfId="1" applyFont="1" applyFill="1" applyBorder="1" applyAlignment="1">
      <alignment horizontal="center" vertical="center" shrinkToFit="1"/>
    </xf>
    <xf numFmtId="0" fontId="0" fillId="0" borderId="77" xfId="0" applyBorder="1">
      <alignment vertical="center"/>
    </xf>
    <xf numFmtId="0" fontId="0" fillId="0" borderId="78" xfId="0" applyBorder="1">
      <alignment vertical="center"/>
    </xf>
    <xf numFmtId="0" fontId="0" fillId="0" borderId="79" xfId="0" applyBorder="1">
      <alignment vertical="center"/>
    </xf>
    <xf numFmtId="38" fontId="7" fillId="0" borderId="80" xfId="1" applyFont="1" applyBorder="1" applyAlignment="1">
      <alignment horizontal="center" vertical="center" shrinkToFit="1"/>
    </xf>
    <xf numFmtId="38" fontId="7" fillId="0" borderId="78" xfId="1" applyFont="1" applyBorder="1" applyAlignment="1">
      <alignment horizontal="center" vertical="center" shrinkToFit="1"/>
    </xf>
    <xf numFmtId="38" fontId="7" fillId="0" borderId="79" xfId="1" applyFont="1" applyBorder="1" applyAlignment="1">
      <alignment horizontal="center" vertical="center" shrinkToFit="1"/>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49" fontId="0" fillId="0" borderId="14" xfId="0" applyNumberFormat="1" applyBorder="1" applyAlignment="1">
      <alignment horizontal="center" vertical="center" shrinkToFit="1"/>
    </xf>
    <xf numFmtId="0" fontId="0" fillId="0" borderId="16" xfId="0" applyBorder="1" applyAlignment="1">
      <alignment horizontal="center" vertical="center" shrinkToFit="1"/>
    </xf>
    <xf numFmtId="0" fontId="0" fillId="0" borderId="8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49" fontId="0" fillId="0" borderId="71" xfId="0" applyNumberFormat="1" applyBorder="1" applyAlignment="1">
      <alignment horizontal="center" vertical="center" shrinkToFit="1"/>
    </xf>
    <xf numFmtId="0" fontId="0" fillId="0" borderId="75" xfId="0" applyBorder="1" applyAlignment="1">
      <alignment horizontal="center" vertical="center" shrinkToFit="1"/>
    </xf>
    <xf numFmtId="0" fontId="17" fillId="4" borderId="85" xfId="0" applyFont="1" applyFill="1" applyBorder="1" applyAlignment="1">
      <alignment horizontal="center" vertical="center" shrinkToFit="1"/>
    </xf>
    <xf numFmtId="0" fontId="17" fillId="4" borderId="34" xfId="0" applyFont="1" applyFill="1" applyBorder="1" applyAlignment="1">
      <alignment horizontal="center" vertical="center" shrinkToFit="1"/>
    </xf>
    <xf numFmtId="0" fontId="17" fillId="4" borderId="75" xfId="0" applyFont="1" applyFill="1" applyBorder="1" applyAlignment="1">
      <alignment horizontal="center" vertical="center" shrinkToFit="1"/>
    </xf>
    <xf numFmtId="0" fontId="17" fillId="4" borderId="86" xfId="0" applyFont="1" applyFill="1" applyBorder="1" applyAlignment="1">
      <alignment horizontal="center" vertical="center" shrinkToFit="1"/>
    </xf>
    <xf numFmtId="0" fontId="17" fillId="4" borderId="87" xfId="0" applyFont="1" applyFill="1" applyBorder="1" applyAlignment="1">
      <alignment horizontal="center" vertical="center" shrinkToFit="1"/>
    </xf>
    <xf numFmtId="38" fontId="16" fillId="4" borderId="87" xfId="1" applyFont="1" applyFill="1" applyBorder="1" applyAlignment="1">
      <alignment horizontal="center" vertical="center" shrinkToFit="1"/>
    </xf>
    <xf numFmtId="38" fontId="16" fillId="4" borderId="88" xfId="1" applyFont="1" applyFill="1" applyBorder="1" applyAlignment="1">
      <alignment horizontal="center" vertical="center" shrinkToFit="1"/>
    </xf>
    <xf numFmtId="38" fontId="16" fillId="4" borderId="89" xfId="1" applyFont="1" applyFill="1" applyBorder="1" applyAlignment="1">
      <alignment horizontal="center" vertical="center" shrinkToFit="1"/>
    </xf>
    <xf numFmtId="38" fontId="16" fillId="4" borderId="90" xfId="1" applyFont="1" applyFill="1" applyBorder="1" applyAlignment="1">
      <alignment horizontal="center" vertical="center" shrinkToFit="1"/>
    </xf>
    <xf numFmtId="38" fontId="16" fillId="4" borderId="91" xfId="1" applyFont="1" applyFill="1" applyBorder="1" applyAlignment="1">
      <alignment horizontal="center" vertical="center" shrinkToFit="1"/>
    </xf>
    <xf numFmtId="0" fontId="7" fillId="0" borderId="1" xfId="0" applyFont="1" applyBorder="1" applyAlignment="1">
      <alignment horizontal="center" vertical="center" textRotation="255"/>
    </xf>
    <xf numFmtId="0" fontId="7" fillId="0" borderId="92" xfId="0" applyFont="1" applyBorder="1" applyAlignment="1">
      <alignment horizontal="center" vertical="center" textRotation="255"/>
    </xf>
    <xf numFmtId="38" fontId="8" fillId="0" borderId="93" xfId="1" applyFont="1" applyBorder="1" applyAlignment="1">
      <alignment horizontal="center" vertical="center"/>
    </xf>
    <xf numFmtId="38" fontId="8" fillId="0" borderId="2" xfId="1" applyFont="1" applyBorder="1" applyAlignment="1">
      <alignment horizontal="center" vertical="center"/>
    </xf>
    <xf numFmtId="38" fontId="8" fillId="0" borderId="92" xfId="1" applyFont="1" applyBorder="1" applyAlignment="1">
      <alignment horizontal="center" vertical="center"/>
    </xf>
    <xf numFmtId="0" fontId="18" fillId="0" borderId="93"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0" xfId="0" applyFont="1" applyAlignment="1">
      <alignment horizontal="center" vertical="center" shrinkToFit="1"/>
    </xf>
    <xf numFmtId="0" fontId="18" fillId="0" borderId="31" xfId="0" applyFont="1" applyBorder="1" applyAlignment="1">
      <alignment horizontal="center" vertical="center" shrinkToFit="1"/>
    </xf>
    <xf numFmtId="0" fontId="17" fillId="4" borderId="94" xfId="0" applyFont="1" applyFill="1" applyBorder="1" applyAlignment="1">
      <alignment horizontal="center" vertical="center" shrinkToFit="1"/>
    </xf>
    <xf numFmtId="0" fontId="17" fillId="4" borderId="95" xfId="0" applyFont="1" applyFill="1" applyBorder="1" applyAlignment="1">
      <alignment horizontal="center" vertical="center" shrinkToFit="1"/>
    </xf>
    <xf numFmtId="0" fontId="17" fillId="4" borderId="96" xfId="0" applyFont="1" applyFill="1" applyBorder="1" applyAlignment="1">
      <alignment horizontal="center" vertical="center" shrinkToFit="1"/>
    </xf>
    <xf numFmtId="38" fontId="16" fillId="4" borderId="97" xfId="1" applyFont="1" applyFill="1" applyBorder="1" applyAlignment="1">
      <alignment horizontal="center" vertical="center" shrinkToFit="1"/>
    </xf>
    <xf numFmtId="38" fontId="16" fillId="4" borderId="95" xfId="1" applyFont="1" applyFill="1" applyBorder="1" applyAlignment="1">
      <alignment horizontal="center" vertical="center" shrinkToFit="1"/>
    </xf>
    <xf numFmtId="38" fontId="16" fillId="4" borderId="98" xfId="1" applyFont="1" applyFill="1" applyBorder="1" applyAlignment="1">
      <alignment horizontal="center" vertical="center" shrinkToFit="1"/>
    </xf>
    <xf numFmtId="0" fontId="7" fillId="0" borderId="30" xfId="0" applyFont="1" applyBorder="1" applyAlignment="1">
      <alignment horizontal="center" vertical="center" textRotation="255"/>
    </xf>
    <xf numFmtId="0" fontId="7" fillId="0" borderId="22" xfId="0" applyFont="1" applyBorder="1" applyAlignment="1">
      <alignment horizontal="center" vertical="center" textRotation="255"/>
    </xf>
    <xf numFmtId="38" fontId="8" fillId="0" borderId="23" xfId="1" applyFont="1" applyBorder="1" applyAlignment="1">
      <alignment horizontal="center" vertical="center"/>
    </xf>
    <xf numFmtId="38" fontId="8" fillId="0" borderId="0" xfId="1" applyFont="1" applyAlignment="1">
      <alignment horizontal="center" vertical="center"/>
    </xf>
    <xf numFmtId="38" fontId="8" fillId="0" borderId="22" xfId="1" applyFont="1" applyBorder="1" applyAlignment="1">
      <alignment horizontal="center" vertical="center"/>
    </xf>
    <xf numFmtId="0" fontId="18" fillId="0" borderId="23" xfId="0" applyFont="1" applyBorder="1" applyAlignment="1">
      <alignment horizontal="center" vertical="center" shrinkToFit="1"/>
    </xf>
    <xf numFmtId="0" fontId="7" fillId="0" borderId="4" xfId="0" applyFont="1" applyBorder="1" applyAlignment="1">
      <alignment horizontal="center" vertical="center" textRotation="255"/>
    </xf>
    <xf numFmtId="0" fontId="7" fillId="0" borderId="99" xfId="0" applyFont="1" applyBorder="1" applyAlignment="1">
      <alignment horizontal="center" vertical="center" textRotation="255"/>
    </xf>
    <xf numFmtId="38" fontId="8" fillId="0" borderId="100" xfId="1" applyFont="1" applyBorder="1" applyAlignment="1">
      <alignment horizontal="center" vertical="center"/>
    </xf>
    <xf numFmtId="38" fontId="8" fillId="0" borderId="5" xfId="1" applyFont="1" applyBorder="1" applyAlignment="1">
      <alignment horizontal="center" vertical="center"/>
    </xf>
    <xf numFmtId="38" fontId="8" fillId="0" borderId="99" xfId="1" applyFont="1" applyBorder="1" applyAlignment="1">
      <alignment horizontal="center" vertical="center"/>
    </xf>
    <xf numFmtId="0" fontId="18" fillId="0" borderId="100"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6"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6" fillId="0" borderId="0" xfId="0" applyFont="1" applyAlignment="1">
      <alignment vertical="center" shrinkToFit="1"/>
    </xf>
    <xf numFmtId="0" fontId="16" fillId="0" borderId="4" xfId="4" applyFont="1" applyBorder="1" applyAlignment="1">
      <alignment horizontal="center" vertical="center"/>
    </xf>
    <xf numFmtId="0" fontId="16" fillId="0" borderId="5" xfId="4" applyFont="1" applyBorder="1" applyAlignment="1">
      <alignment horizontal="center" vertical="center"/>
    </xf>
    <xf numFmtId="0" fontId="16" fillId="0" borderId="6" xfId="4" applyFont="1" applyBorder="1" applyAlignment="1">
      <alignment horizontal="center" vertical="center"/>
    </xf>
    <xf numFmtId="0" fontId="0" fillId="0" borderId="2" xfId="0" applyBorder="1">
      <alignment vertical="center"/>
    </xf>
    <xf numFmtId="0" fontId="0" fillId="0" borderId="10" xfId="0" applyBorder="1">
      <alignment vertical="center"/>
    </xf>
    <xf numFmtId="0" fontId="2" fillId="0" borderId="0" xfId="5" applyAlignment="1">
      <alignment vertical="center" textRotation="255"/>
    </xf>
    <xf numFmtId="0" fontId="2" fillId="0" borderId="0" xfId="5">
      <alignment vertical="center"/>
    </xf>
    <xf numFmtId="0" fontId="17" fillId="4" borderId="101" xfId="0" applyFont="1" applyFill="1" applyBorder="1" applyAlignment="1">
      <alignment horizontal="center" vertical="center" shrinkToFit="1"/>
    </xf>
    <xf numFmtId="0" fontId="17" fillId="4" borderId="102" xfId="0" applyFont="1" applyFill="1" applyBorder="1" applyAlignment="1">
      <alignment horizontal="center" vertical="center" shrinkToFit="1"/>
    </xf>
    <xf numFmtId="38" fontId="16" fillId="4" borderId="102" xfId="1" applyFont="1" applyFill="1" applyBorder="1" applyAlignment="1">
      <alignment horizontal="center" vertical="center" shrinkToFit="1"/>
    </xf>
    <xf numFmtId="38" fontId="16" fillId="4" borderId="103" xfId="1" applyFont="1" applyFill="1" applyBorder="1" applyAlignment="1">
      <alignment horizontal="center" vertical="center" shrinkToFit="1"/>
    </xf>
    <xf numFmtId="38" fontId="16" fillId="4" borderId="104" xfId="1" applyFont="1" applyFill="1" applyBorder="1" applyAlignment="1">
      <alignment horizontal="center" vertical="center" shrinkToFit="1"/>
    </xf>
    <xf numFmtId="0" fontId="2" fillId="0" borderId="77" xfId="5" applyBorder="1" applyAlignment="1">
      <alignment horizontal="center" vertical="center"/>
    </xf>
    <xf numFmtId="0" fontId="2" fillId="0" borderId="78" xfId="5" applyBorder="1" applyAlignment="1">
      <alignment horizontal="center" vertical="center"/>
    </xf>
    <xf numFmtId="0" fontId="2" fillId="0" borderId="79" xfId="5" applyBorder="1" applyAlignment="1">
      <alignment horizontal="center" vertical="center"/>
    </xf>
    <xf numFmtId="0" fontId="2" fillId="0" borderId="80" xfId="5" applyBorder="1" applyAlignment="1">
      <alignment horizontal="center" vertical="center"/>
    </xf>
    <xf numFmtId="0" fontId="2" fillId="0" borderId="80" xfId="5" applyBorder="1" applyAlignment="1">
      <alignment horizontal="center" vertical="center"/>
    </xf>
    <xf numFmtId="0" fontId="2" fillId="0" borderId="78" xfId="5" applyBorder="1" applyAlignment="1">
      <alignment horizontal="center" vertical="center"/>
    </xf>
    <xf numFmtId="0" fontId="2" fillId="0" borderId="105" xfId="5"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105" xfId="0" applyBorder="1" applyAlignment="1">
      <alignment horizontal="center" vertical="center"/>
    </xf>
    <xf numFmtId="182" fontId="2" fillId="0" borderId="0" xfId="5" applyNumberFormat="1">
      <alignment vertical="center"/>
    </xf>
    <xf numFmtId="0" fontId="19" fillId="0" borderId="0" xfId="0" applyFont="1" applyAlignment="1">
      <alignment vertical="center" shrinkToFit="1"/>
    </xf>
    <xf numFmtId="0" fontId="2" fillId="0" borderId="106" xfId="5" applyBorder="1" applyAlignment="1">
      <alignment horizontal="center" vertical="center"/>
    </xf>
    <xf numFmtId="0" fontId="2" fillId="0" borderId="15" xfId="5" applyBorder="1" applyAlignment="1">
      <alignment horizontal="center" vertical="center"/>
    </xf>
    <xf numFmtId="0" fontId="2" fillId="0" borderId="16" xfId="5" applyBorder="1" applyAlignment="1">
      <alignment horizontal="center" vertical="center"/>
    </xf>
    <xf numFmtId="0" fontId="2" fillId="0" borderId="84" xfId="5" applyBorder="1" applyAlignment="1">
      <alignment horizontal="center" vertical="center"/>
    </xf>
    <xf numFmtId="0" fontId="2" fillId="0" borderId="107" xfId="5"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lignment vertical="center"/>
    </xf>
    <xf numFmtId="0" fontId="0" fillId="0" borderId="10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2" fillId="0" borderId="15" xfId="1" applyBorder="1" applyAlignment="1">
      <alignment vertical="center"/>
    </xf>
    <xf numFmtId="0" fontId="0" fillId="0" borderId="15" xfId="0" applyBorder="1">
      <alignment vertical="center"/>
    </xf>
    <xf numFmtId="0" fontId="0" fillId="0" borderId="16" xfId="0" applyBorder="1">
      <alignment vertical="center"/>
    </xf>
    <xf numFmtId="0" fontId="0" fillId="5" borderId="15" xfId="0" applyFill="1" applyBorder="1" applyAlignment="1">
      <alignment horizontal="center" vertical="center"/>
    </xf>
    <xf numFmtId="0" fontId="0" fillId="5" borderId="107" xfId="0" applyFill="1" applyBorder="1" applyAlignment="1">
      <alignment horizontal="center" vertical="center"/>
    </xf>
    <xf numFmtId="0" fontId="20" fillId="6" borderId="1" xfId="0" applyFont="1" applyFill="1" applyBorder="1" applyAlignment="1">
      <alignment horizontal="center" vertical="center"/>
    </xf>
    <xf numFmtId="0" fontId="20" fillId="6"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85" xfId="5" applyBorder="1" applyAlignment="1">
      <alignment horizontal="center" vertical="center"/>
    </xf>
    <xf numFmtId="0" fontId="2" fillId="0" borderId="34" xfId="5" applyBorder="1" applyAlignment="1">
      <alignment horizontal="center" vertical="center"/>
    </xf>
    <xf numFmtId="0" fontId="2" fillId="0" borderId="75" xfId="5" applyBorder="1" applyAlignment="1">
      <alignment horizontal="center" vertical="center"/>
    </xf>
    <xf numFmtId="182" fontId="2" fillId="0" borderId="74" xfId="5" applyNumberFormat="1" applyBorder="1" applyAlignment="1">
      <alignment horizontal="center" vertical="center"/>
    </xf>
    <xf numFmtId="182" fontId="2" fillId="0" borderId="34" xfId="5" applyNumberFormat="1" applyBorder="1" applyAlignment="1">
      <alignment horizontal="center" vertical="center"/>
    </xf>
    <xf numFmtId="182" fontId="2" fillId="0" borderId="75" xfId="5" applyNumberFormat="1" applyBorder="1" applyAlignment="1">
      <alignment horizontal="center" vertical="center"/>
    </xf>
    <xf numFmtId="182" fontId="2" fillId="0" borderId="108" xfId="5" applyNumberFormat="1" applyBorder="1" applyAlignment="1">
      <alignment horizontal="center" vertical="center"/>
    </xf>
    <xf numFmtId="0" fontId="0" fillId="0" borderId="85" xfId="0" applyBorder="1" applyAlignment="1">
      <alignment horizontal="center" vertical="center"/>
    </xf>
    <xf numFmtId="0" fontId="0" fillId="0" borderId="34" xfId="0" applyBorder="1" applyAlignment="1">
      <alignment horizontal="center" vertical="center"/>
    </xf>
    <xf numFmtId="0" fontId="0" fillId="0" borderId="75" xfId="0" applyBorder="1" applyAlignment="1">
      <alignment horizontal="center" vertical="center"/>
    </xf>
    <xf numFmtId="38" fontId="2" fillId="0" borderId="34" xfId="1" applyBorder="1" applyAlignment="1">
      <alignment vertical="center"/>
    </xf>
    <xf numFmtId="0" fontId="0" fillId="0" borderId="34" xfId="0" applyBorder="1">
      <alignment vertical="center"/>
    </xf>
    <xf numFmtId="0" fontId="0" fillId="0" borderId="75" xfId="0" applyBorder="1">
      <alignment vertical="center"/>
    </xf>
    <xf numFmtId="0" fontId="0" fillId="7" borderId="34" xfId="0" applyFill="1" applyBorder="1" applyAlignment="1">
      <alignment horizontal="center" vertical="center"/>
    </xf>
    <xf numFmtId="0" fontId="0" fillId="7" borderId="108" xfId="0" applyFill="1" applyBorder="1" applyAlignment="1">
      <alignment horizontal="center" vertical="center"/>
    </xf>
    <xf numFmtId="0" fontId="20" fillId="6" borderId="4" xfId="0" applyFont="1" applyFill="1" applyBorder="1" applyAlignment="1">
      <alignment horizontal="center" vertical="center"/>
    </xf>
    <xf numFmtId="0" fontId="20" fillId="6" borderId="5" xfId="0" applyFont="1" applyFill="1" applyBorder="1" applyAlignment="1">
      <alignment horizontal="center" vertical="center"/>
    </xf>
    <xf numFmtId="0" fontId="0" fillId="0" borderId="5" xfId="0" applyBorder="1" applyAlignment="1">
      <alignment horizontal="center" shrinkToFit="1"/>
    </xf>
    <xf numFmtId="0" fontId="0" fillId="0" borderId="6" xfId="0" applyBorder="1" applyAlignment="1">
      <alignment horizontal="center" shrinkToFit="1"/>
    </xf>
    <xf numFmtId="0" fontId="16" fillId="0" borderId="0" xfId="0" applyFont="1">
      <alignment vertical="center"/>
    </xf>
    <xf numFmtId="0" fontId="0" fillId="8" borderId="34" xfId="0" applyFill="1" applyBorder="1" applyAlignment="1">
      <alignment horizontal="center" vertical="center"/>
    </xf>
    <xf numFmtId="0" fontId="0" fillId="8" borderId="108" xfId="0" applyFill="1" applyBorder="1" applyAlignment="1">
      <alignment horizontal="center" vertical="center"/>
    </xf>
    <xf numFmtId="0" fontId="20" fillId="6" borderId="1" xfId="0" applyFont="1" applyFill="1" applyBorder="1" applyAlignment="1">
      <alignment horizontal="center" vertical="center" shrinkToFit="1"/>
    </xf>
    <xf numFmtId="0" fontId="20" fillId="6" borderId="2" xfId="0" applyFont="1" applyFill="1" applyBorder="1" applyAlignment="1">
      <alignment horizontal="center" vertical="center" shrinkToFit="1"/>
    </xf>
    <xf numFmtId="0" fontId="20" fillId="0" borderId="2" xfId="0" applyFont="1" applyBorder="1" applyAlignment="1">
      <alignment horizontal="left" shrinkToFit="1"/>
    </xf>
    <xf numFmtId="0" fontId="20" fillId="0" borderId="3" xfId="0" applyFont="1" applyBorder="1" applyAlignment="1">
      <alignment horizontal="left" shrinkToFit="1"/>
    </xf>
    <xf numFmtId="0" fontId="2" fillId="0" borderId="74" xfId="5" applyBorder="1" applyAlignment="1">
      <alignment horizontal="center" vertical="center"/>
    </xf>
    <xf numFmtId="0" fontId="2" fillId="0" borderId="108" xfId="5" applyBorder="1" applyAlignment="1">
      <alignment horizontal="center" vertical="center"/>
    </xf>
    <xf numFmtId="0" fontId="21" fillId="0" borderId="0" xfId="0" applyFont="1">
      <alignmen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38" fontId="2" fillId="0" borderId="95" xfId="1" applyBorder="1" applyAlignment="1">
      <alignment vertical="center"/>
    </xf>
    <xf numFmtId="0" fontId="0" fillId="0" borderId="95" xfId="0" applyBorder="1">
      <alignment vertical="center"/>
    </xf>
    <xf numFmtId="0" fontId="0" fillId="0" borderId="96" xfId="0" applyBorder="1">
      <alignment vertical="center"/>
    </xf>
    <xf numFmtId="0" fontId="0" fillId="9" borderId="95" xfId="0" applyFill="1" applyBorder="1" applyAlignment="1">
      <alignment horizontal="center" vertical="center"/>
    </xf>
    <xf numFmtId="0" fontId="0" fillId="9" borderId="109" xfId="0" applyFill="1" applyBorder="1" applyAlignment="1">
      <alignment horizontal="center" vertical="center"/>
    </xf>
    <xf numFmtId="0" fontId="20" fillId="6" borderId="30" xfId="0" applyFont="1" applyFill="1" applyBorder="1" applyAlignment="1">
      <alignment horizontal="center" vertical="center" shrinkToFit="1"/>
    </xf>
    <xf numFmtId="0" fontId="20" fillId="6" borderId="0" xfId="0" applyFont="1" applyFill="1" applyAlignment="1">
      <alignment horizontal="center" vertical="center" shrinkToFit="1"/>
    </xf>
    <xf numFmtId="0" fontId="20" fillId="0" borderId="0" xfId="0" applyFont="1" applyAlignment="1">
      <alignment horizontal="left" shrinkToFit="1"/>
    </xf>
    <xf numFmtId="0" fontId="20" fillId="0" borderId="31" xfId="0" applyFont="1" applyBorder="1" applyAlignment="1">
      <alignment horizontal="left" shrinkToFit="1"/>
    </xf>
    <xf numFmtId="0" fontId="2" fillId="0" borderId="110" xfId="5" applyBorder="1" applyAlignment="1">
      <alignment horizontal="center" vertical="center"/>
    </xf>
    <xf numFmtId="0" fontId="2" fillId="0" borderId="39" xfId="5" applyBorder="1" applyAlignment="1">
      <alignment horizontal="center" vertical="center"/>
    </xf>
    <xf numFmtId="0" fontId="2" fillId="0" borderId="40" xfId="5" applyBorder="1" applyAlignment="1">
      <alignment horizontal="center" vertical="center"/>
    </xf>
    <xf numFmtId="182" fontId="2" fillId="0" borderId="111" xfId="5" applyNumberFormat="1" applyBorder="1" applyAlignment="1">
      <alignment horizontal="center" vertical="center"/>
    </xf>
    <xf numFmtId="182" fontId="2" fillId="0" borderId="39" xfId="5" applyNumberFormat="1" applyBorder="1" applyAlignment="1">
      <alignment horizontal="center" vertical="center"/>
    </xf>
    <xf numFmtId="182" fontId="2" fillId="0" borderId="40" xfId="5" applyNumberFormat="1" applyBorder="1" applyAlignment="1">
      <alignment horizontal="center" vertical="center"/>
    </xf>
    <xf numFmtId="182" fontId="2" fillId="0" borderId="112" xfId="5" applyNumberForma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13" xfId="0" applyBorder="1" applyAlignment="1">
      <alignment horizontal="center" vertical="center"/>
    </xf>
    <xf numFmtId="38" fontId="2" fillId="0" borderId="58" xfId="1" applyBorder="1" applyAlignment="1">
      <alignment vertical="center"/>
    </xf>
    <xf numFmtId="0" fontId="0" fillId="0" borderId="58" xfId="0" applyBorder="1">
      <alignment vertical="center"/>
    </xf>
    <xf numFmtId="0" fontId="0" fillId="0" borderId="59" xfId="0" applyBorder="1">
      <alignment vertical="center"/>
    </xf>
    <xf numFmtId="0" fontId="20" fillId="0" borderId="30" xfId="0" applyFont="1" applyBorder="1" applyAlignment="1">
      <alignment horizontal="center" vertical="center"/>
    </xf>
    <xf numFmtId="0" fontId="20" fillId="0" borderId="0" xfId="0" applyFont="1" applyAlignment="1">
      <alignment horizontal="center" vertical="center"/>
    </xf>
    <xf numFmtId="0" fontId="20" fillId="0" borderId="31" xfId="0" applyFont="1" applyBorder="1" applyAlignment="1">
      <alignment horizontal="center" vertical="center"/>
    </xf>
    <xf numFmtId="0" fontId="22" fillId="0" borderId="0" xfId="0" applyFont="1">
      <alignment vertical="center"/>
    </xf>
    <xf numFmtId="0" fontId="1" fillId="0" borderId="114" xfId="4" applyBorder="1" applyAlignment="1">
      <alignment horizontal="center" vertical="center" wrapText="1"/>
    </xf>
    <xf numFmtId="0" fontId="1" fillId="0" borderId="18" xfId="4" applyBorder="1" applyAlignment="1">
      <alignment horizontal="center" vertical="center" wrapText="1"/>
    </xf>
    <xf numFmtId="0" fontId="1" fillId="0" borderId="115" xfId="4" applyBorder="1" applyAlignment="1">
      <alignment horizontal="center" vertical="center" wrapText="1"/>
    </xf>
    <xf numFmtId="0" fontId="12" fillId="0" borderId="2" xfId="0" applyFont="1" applyBorder="1" applyAlignment="1">
      <alignment horizontal="center" vertical="top" wrapText="1"/>
    </xf>
    <xf numFmtId="0" fontId="20" fillId="0" borderId="48" xfId="0" applyFont="1" applyBorder="1" applyAlignment="1">
      <alignment horizontal="right" vertical="center" shrinkToFit="1"/>
    </xf>
    <xf numFmtId="0" fontId="20" fillId="0" borderId="49" xfId="0" applyFont="1" applyBorder="1" applyAlignment="1">
      <alignment horizontal="right" vertical="center" shrinkToFit="1"/>
    </xf>
    <xf numFmtId="0" fontId="20" fillId="0" borderId="50" xfId="0" applyFont="1" applyBorder="1" applyAlignment="1">
      <alignment horizontal="right" vertical="center" shrinkToFit="1"/>
    </xf>
    <xf numFmtId="0" fontId="1" fillId="0" borderId="30" xfId="4" applyBorder="1" applyAlignment="1">
      <alignment horizontal="center" vertical="center" wrapText="1"/>
    </xf>
    <xf numFmtId="0" fontId="1" fillId="0" borderId="0" xfId="4" applyAlignment="1">
      <alignment horizontal="center" vertical="center" wrapText="1"/>
    </xf>
    <xf numFmtId="0" fontId="1" fillId="0" borderId="31" xfId="4" applyBorder="1" applyAlignment="1">
      <alignment horizontal="center" vertical="center" wrapText="1"/>
    </xf>
    <xf numFmtId="180" fontId="2" fillId="0" borderId="0" xfId="1" applyNumberFormat="1">
      <alignment vertical="center"/>
    </xf>
    <xf numFmtId="0" fontId="2" fillId="0" borderId="0" xfId="0" applyFont="1">
      <alignment vertical="center"/>
    </xf>
    <xf numFmtId="0" fontId="12" fillId="0" borderId="0" xfId="0" applyFont="1" applyAlignment="1">
      <alignment horizontal="center" vertical="top" wrapText="1"/>
    </xf>
    <xf numFmtId="0" fontId="0" fillId="0" borderId="30" xfId="0" applyBorder="1" applyAlignment="1">
      <alignment horizontal="center" vertical="center" shrinkToFit="1"/>
    </xf>
    <xf numFmtId="0" fontId="0" fillId="0" borderId="0" xfId="0" applyAlignment="1">
      <alignment horizontal="center" vertical="center" shrinkToFit="1"/>
    </xf>
    <xf numFmtId="0" fontId="0" fillId="0" borderId="36" xfId="0" applyBorder="1" applyAlignment="1">
      <alignment horizontal="left" vertical="center" shrinkToFit="1"/>
    </xf>
    <xf numFmtId="0" fontId="0" fillId="0" borderId="0" xfId="0" applyAlignment="1">
      <alignment horizontal="left" vertical="center" wrapText="1" shrinkToFit="1"/>
    </xf>
    <xf numFmtId="0" fontId="0" fillId="0" borderId="31" xfId="0" applyBorder="1" applyAlignment="1">
      <alignment horizontal="left" vertical="center" wrapText="1" shrinkToFit="1"/>
    </xf>
    <xf numFmtId="0" fontId="23" fillId="0" borderId="0" xfId="0" applyFont="1">
      <alignment vertical="center"/>
    </xf>
    <xf numFmtId="0" fontId="22" fillId="0" borderId="0" xfId="5" applyFont="1" applyAlignment="1">
      <alignment vertical="center" wrapTex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5" xfId="0" applyBorder="1" applyAlignment="1">
      <alignment horizontal="left" vertical="center"/>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1" fillId="0" borderId="4" xfId="4" applyBorder="1" applyAlignment="1">
      <alignment horizontal="center" vertical="center" wrapText="1"/>
    </xf>
    <xf numFmtId="0" fontId="1" fillId="0" borderId="5" xfId="4" applyBorder="1" applyAlignment="1">
      <alignment horizontal="center" vertical="center" wrapText="1"/>
    </xf>
    <xf numFmtId="0" fontId="1" fillId="0" borderId="6" xfId="4" applyBorder="1" applyAlignment="1">
      <alignment horizontal="center" vertical="center" wrapText="1"/>
    </xf>
    <xf numFmtId="0" fontId="0" fillId="2" borderId="17" xfId="0" applyFill="1" applyBorder="1" applyAlignment="1">
      <alignment horizontal="center" vertical="center"/>
    </xf>
    <xf numFmtId="0" fontId="0" fillId="2" borderId="28" xfId="0" applyFill="1" applyBorder="1" applyAlignment="1">
      <alignment horizontal="center" vertical="center"/>
    </xf>
    <xf numFmtId="0" fontId="7" fillId="0" borderId="34" xfId="0" applyFont="1" applyBorder="1" applyAlignment="1">
      <alignment horizontal="center" vertical="center" shrinkToFit="1"/>
    </xf>
    <xf numFmtId="0" fontId="24" fillId="0" borderId="0" xfId="6">
      <alignment vertical="center"/>
    </xf>
    <xf numFmtId="38" fontId="7" fillId="0" borderId="108" xfId="1" applyFont="1" applyBorder="1" applyAlignment="1">
      <alignment horizontal="center" vertical="center" shrinkToFit="1"/>
    </xf>
    <xf numFmtId="49" fontId="0" fillId="0" borderId="116" xfId="0" applyNumberFormat="1" applyBorder="1" applyAlignment="1">
      <alignment horizontal="center" vertical="center" shrinkToFit="1"/>
    </xf>
    <xf numFmtId="49" fontId="0" fillId="0" borderId="65" xfId="0" applyNumberFormat="1" applyBorder="1" applyAlignment="1">
      <alignment horizontal="center" vertical="center" shrinkToFit="1"/>
    </xf>
    <xf numFmtId="49" fontId="0" fillId="0" borderId="66" xfId="0" applyNumberFormat="1" applyBorder="1" applyAlignment="1">
      <alignment horizontal="center" vertical="center" shrinkToFit="1"/>
    </xf>
    <xf numFmtId="49" fontId="0" fillId="0" borderId="85" xfId="0" applyNumberFormat="1" applyBorder="1" applyAlignment="1">
      <alignment horizontal="center" vertical="center" shrinkToFit="1"/>
    </xf>
    <xf numFmtId="49" fontId="0" fillId="0" borderId="75" xfId="0" applyNumberFormat="1" applyBorder="1" applyAlignment="1">
      <alignment horizontal="center" vertical="center" shrinkToFit="1"/>
    </xf>
    <xf numFmtId="0" fontId="0" fillId="0" borderId="71" xfId="0" applyBorder="1" applyAlignment="1">
      <alignment horizontal="center" vertical="center" shrinkToFit="1"/>
    </xf>
    <xf numFmtId="49" fontId="0" fillId="0" borderId="117" xfId="0" applyNumberFormat="1" applyBorder="1" applyAlignment="1">
      <alignment horizontal="center" vertical="center" shrinkToFit="1"/>
    </xf>
    <xf numFmtId="49" fontId="0" fillId="0" borderId="33" xfId="0" applyNumberFormat="1" applyBorder="1" applyAlignment="1">
      <alignment horizontal="center" vertical="center" shrinkToFit="1"/>
    </xf>
    <xf numFmtId="38" fontId="16" fillId="4" borderId="118" xfId="1" applyFont="1" applyFill="1" applyBorder="1" applyAlignment="1">
      <alignment horizontal="center" vertical="center" shrinkToFit="1"/>
    </xf>
    <xf numFmtId="0" fontId="0" fillId="0" borderId="33" xfId="0" applyBorder="1" applyAlignment="1">
      <alignment horizontal="center" vertical="center" shrinkToFit="1"/>
    </xf>
    <xf numFmtId="38" fontId="16" fillId="4" borderId="108" xfId="1" applyFont="1" applyFill="1" applyBorder="1" applyAlignment="1">
      <alignment horizontal="center" vertical="center" shrinkToFit="1"/>
    </xf>
    <xf numFmtId="38" fontId="7" fillId="0" borderId="80" xfId="1" applyFont="1" applyBorder="1" applyAlignment="1">
      <alignment horizontal="center" vertical="center"/>
    </xf>
    <xf numFmtId="38" fontId="7" fillId="0" borderId="78" xfId="1" applyFont="1" applyBorder="1" applyAlignment="1">
      <alignment horizontal="center" vertical="center"/>
    </xf>
    <xf numFmtId="38" fontId="7" fillId="0" borderId="79" xfId="1" applyFont="1" applyBorder="1" applyAlignment="1">
      <alignment horizontal="center" vertical="center"/>
    </xf>
    <xf numFmtId="0" fontId="17" fillId="4" borderId="71" xfId="0" applyFont="1" applyFill="1" applyBorder="1" applyAlignment="1">
      <alignment horizontal="center" vertical="center" shrinkToFit="1"/>
    </xf>
    <xf numFmtId="38" fontId="16" fillId="4" borderId="81" xfId="1" applyFont="1" applyFill="1" applyBorder="1" applyAlignment="1">
      <alignment horizontal="center" vertical="center" shrinkToFit="1"/>
    </xf>
    <xf numFmtId="38" fontId="16" fillId="4" borderId="82" xfId="1" applyFont="1" applyFill="1" applyBorder="1" applyAlignment="1">
      <alignment horizontal="center" vertical="center" shrinkToFit="1"/>
    </xf>
    <xf numFmtId="38" fontId="16" fillId="4" borderId="83" xfId="1" applyFont="1" applyFill="1" applyBorder="1" applyAlignment="1">
      <alignment horizontal="center" vertical="center" shrinkToFit="1"/>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38" fontId="7" fillId="0" borderId="32" xfId="1" applyFont="1" applyBorder="1" applyAlignment="1">
      <alignment horizontal="center" vertical="center" shrinkToFit="1"/>
    </xf>
    <xf numFmtId="38" fontId="7" fillId="0" borderId="24" xfId="1" applyFont="1" applyBorder="1" applyAlignment="1">
      <alignment horizontal="center" vertical="center" shrinkToFit="1"/>
    </xf>
    <xf numFmtId="38" fontId="7" fillId="0" borderId="121" xfId="1" applyFont="1" applyBorder="1" applyAlignment="1">
      <alignment horizontal="center" vertical="center" shrinkToFit="1"/>
    </xf>
    <xf numFmtId="0" fontId="0" fillId="0" borderId="85" xfId="0" applyBorder="1" applyAlignment="1">
      <alignment horizontal="center" vertical="center" shrinkToFit="1"/>
    </xf>
    <xf numFmtId="38" fontId="16" fillId="4" borderId="122" xfId="1" applyFont="1" applyFill="1" applyBorder="1" applyAlignment="1">
      <alignment horizontal="center" vertical="center" shrinkToFit="1"/>
    </xf>
    <xf numFmtId="0" fontId="17" fillId="4" borderId="104" xfId="0" applyFont="1" applyFill="1" applyBorder="1" applyAlignment="1">
      <alignment horizontal="center" vertical="center" shrinkToFit="1"/>
    </xf>
    <xf numFmtId="0" fontId="7" fillId="0" borderId="123"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124" xfId="0" applyFont="1" applyBorder="1" applyAlignment="1">
      <alignment horizontal="center" vertical="center" textRotation="255"/>
    </xf>
    <xf numFmtId="0" fontId="21" fillId="0" borderId="2" xfId="0" applyFont="1" applyBorder="1">
      <alignment vertical="center"/>
    </xf>
    <xf numFmtId="0" fontId="10" fillId="0" borderId="2"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10" borderId="84" xfId="0" applyFill="1" applyBorder="1" applyAlignment="1">
      <alignment horizontal="center" vertical="center"/>
    </xf>
    <xf numFmtId="0" fontId="0" fillId="10" borderId="15" xfId="0" applyFill="1" applyBorder="1" applyAlignment="1">
      <alignment horizontal="center" vertical="center"/>
    </xf>
    <xf numFmtId="0" fontId="0" fillId="10" borderId="107" xfId="0" applyFill="1" applyBorder="1" applyAlignment="1">
      <alignment horizontal="center" vertical="center"/>
    </xf>
    <xf numFmtId="0" fontId="0" fillId="0" borderId="5" xfId="0" applyBorder="1" applyAlignment="1">
      <alignment horizontal="left" shrinkToFit="1"/>
    </xf>
    <xf numFmtId="0" fontId="0" fillId="0" borderId="6" xfId="0" applyBorder="1" applyAlignment="1">
      <alignment horizontal="left" shrinkToFit="1"/>
    </xf>
    <xf numFmtId="0" fontId="0" fillId="11" borderId="34" xfId="0" applyFill="1" applyBorder="1" applyAlignment="1">
      <alignment horizontal="center" vertical="center"/>
    </xf>
    <xf numFmtId="0" fontId="0" fillId="11" borderId="108" xfId="0" applyFill="1" applyBorder="1" applyAlignment="1">
      <alignment horizontal="center" vertical="center"/>
    </xf>
    <xf numFmtId="0" fontId="20" fillId="0" borderId="2" xfId="0" applyFont="1" applyBorder="1" applyAlignment="1">
      <alignment horizontal="center" shrinkToFit="1"/>
    </xf>
    <xf numFmtId="0" fontId="20" fillId="0" borderId="3" xfId="0" applyFont="1" applyBorder="1" applyAlignment="1">
      <alignment horizontal="center" shrinkToFit="1"/>
    </xf>
    <xf numFmtId="0" fontId="2" fillId="0" borderId="125" xfId="5" applyBorder="1" applyAlignment="1">
      <alignment horizontal="center" vertical="center"/>
    </xf>
    <xf numFmtId="0" fontId="2" fillId="0" borderId="8" xfId="5" applyBorder="1" applyAlignment="1">
      <alignment horizontal="center" vertical="center"/>
    </xf>
    <xf numFmtId="0" fontId="2" fillId="0" borderId="29" xfId="5" applyBorder="1" applyAlignment="1">
      <alignment horizontal="center" vertical="center"/>
    </xf>
    <xf numFmtId="0" fontId="2" fillId="0" borderId="28" xfId="5" applyBorder="1" applyAlignment="1">
      <alignment horizontal="center" vertical="center"/>
    </xf>
    <xf numFmtId="0" fontId="2" fillId="0" borderId="105" xfId="5" applyBorder="1" applyAlignment="1">
      <alignment horizontal="center" vertical="center"/>
    </xf>
    <xf numFmtId="0" fontId="0" fillId="12" borderId="34" xfId="0" applyFill="1" applyBorder="1" applyAlignment="1">
      <alignment horizontal="center" vertical="center"/>
    </xf>
    <xf numFmtId="0" fontId="0" fillId="12" borderId="108" xfId="0" applyFill="1" applyBorder="1" applyAlignment="1">
      <alignment horizontal="center" vertical="center"/>
    </xf>
    <xf numFmtId="0" fontId="20" fillId="0" borderId="0" xfId="0" applyFont="1" applyAlignment="1">
      <alignment horizontal="center" shrinkToFit="1"/>
    </xf>
    <xf numFmtId="0" fontId="20" fillId="0" borderId="31" xfId="0" applyFont="1" applyBorder="1" applyAlignment="1">
      <alignment horizontal="center" shrinkToFit="1"/>
    </xf>
    <xf numFmtId="0" fontId="20" fillId="0" borderId="30"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shrinkToFit="1"/>
    </xf>
    <xf numFmtId="0" fontId="20" fillId="0" borderId="31" xfId="0" applyFont="1" applyBorder="1" applyAlignment="1">
      <alignment horizontal="center" vertical="center" shrinkToFit="1"/>
    </xf>
    <xf numFmtId="0" fontId="0" fillId="13" borderId="34" xfId="0" applyFill="1" applyBorder="1" applyAlignment="1">
      <alignment horizontal="center" vertical="center"/>
    </xf>
    <xf numFmtId="0" fontId="0" fillId="13" borderId="108" xfId="0" applyFill="1" applyBorder="1" applyAlignment="1">
      <alignment horizontal="center" vertical="center"/>
    </xf>
    <xf numFmtId="0" fontId="20" fillId="0" borderId="48" xfId="0" applyFont="1" applyBorder="1" applyAlignment="1">
      <alignment horizontal="right" vertical="center" shrinkToFit="1"/>
    </xf>
    <xf numFmtId="0" fontId="20" fillId="0" borderId="49" xfId="0" applyFont="1" applyBorder="1" applyAlignment="1">
      <alignment horizontal="right" vertical="center" shrinkToFit="1"/>
    </xf>
    <xf numFmtId="0" fontId="20" fillId="0" borderId="49" xfId="0" applyFont="1" applyBorder="1" applyAlignment="1">
      <alignment horizontal="left" vertical="center" shrinkToFit="1"/>
    </xf>
    <xf numFmtId="0" fontId="20" fillId="0" borderId="50" xfId="0" applyFont="1" applyBorder="1" applyAlignment="1">
      <alignment horizontal="left" vertical="center" shrinkToFit="1"/>
    </xf>
    <xf numFmtId="0" fontId="0" fillId="14" borderId="34" xfId="0" applyFill="1" applyBorder="1" applyAlignment="1">
      <alignment horizontal="center" vertical="center"/>
    </xf>
    <xf numFmtId="0" fontId="0" fillId="14" borderId="108" xfId="0" applyFill="1" applyBorder="1" applyAlignment="1">
      <alignment horizontal="center" vertical="center"/>
    </xf>
    <xf numFmtId="0" fontId="0" fillId="15" borderId="95" xfId="0" applyFill="1" applyBorder="1" applyAlignment="1">
      <alignment horizontal="center" vertical="center"/>
    </xf>
    <xf numFmtId="0" fontId="0" fillId="15" borderId="109" xfId="0" applyFill="1" applyBorder="1" applyAlignment="1">
      <alignment horizontal="center" vertical="center"/>
    </xf>
    <xf numFmtId="0" fontId="22" fillId="0" borderId="0" xfId="0" applyFont="1" applyAlignment="1">
      <alignment vertical="center" wrapText="1"/>
    </xf>
    <xf numFmtId="0" fontId="2" fillId="0" borderId="94" xfId="5" applyBorder="1" applyAlignment="1">
      <alignment horizontal="center" vertical="center"/>
    </xf>
    <xf numFmtId="0" fontId="2" fillId="0" borderId="95" xfId="5" applyBorder="1" applyAlignment="1">
      <alignment horizontal="center" vertical="center"/>
    </xf>
    <xf numFmtId="0" fontId="2" fillId="0" borderId="96" xfId="5" applyBorder="1" applyAlignment="1">
      <alignment horizontal="center" vertical="center"/>
    </xf>
    <xf numFmtId="182" fontId="2" fillId="0" borderId="97" xfId="5" applyNumberFormat="1" applyBorder="1" applyAlignment="1">
      <alignment horizontal="center" vertical="center"/>
    </xf>
    <xf numFmtId="182" fontId="2" fillId="0" borderId="95" xfId="5" applyNumberFormat="1" applyBorder="1" applyAlignment="1">
      <alignment horizontal="center" vertical="center"/>
    </xf>
    <xf numFmtId="182" fontId="2" fillId="0" borderId="96" xfId="5" applyNumberFormat="1" applyBorder="1" applyAlignment="1">
      <alignment horizontal="center" vertical="center"/>
    </xf>
    <xf numFmtId="182" fontId="2" fillId="0" borderId="109" xfId="5" applyNumberFormat="1" applyBorder="1" applyAlignment="1">
      <alignment horizontal="center" vertical="center"/>
    </xf>
    <xf numFmtId="0" fontId="0" fillId="0" borderId="5" xfId="0" applyBorder="1" applyAlignment="1">
      <alignment horizontal="left" vertical="center"/>
    </xf>
    <xf numFmtId="0" fontId="17" fillId="0" borderId="0" xfId="0" applyFont="1" applyAlignment="1">
      <alignment horizontal="center" vertical="center" wrapText="1"/>
    </xf>
  </cellXfs>
  <cellStyles count="7">
    <cellStyle name="パーセント" xfId="2" builtinId="5"/>
    <cellStyle name="ハイパーリンク" xfId="6" builtinId="8"/>
    <cellStyle name="桁区切り" xfId="1" builtinId="6"/>
    <cellStyle name="標準" xfId="0" builtinId="0"/>
    <cellStyle name="標準 2" xfId="5" xr:uid="{4030EF83-EA64-40F9-AD10-41AD1A356E3B}"/>
    <cellStyle name="標準 4" xfId="4" xr:uid="{3DD4024B-9DB1-4D02-8FB0-36980857F996}"/>
    <cellStyle name="標準_新規フォーマット（柏）" xfId="3" xr:uid="{45E45A16-164E-4590-BB58-328A9458F271}"/>
  </cellStyles>
  <dxfs count="97">
    <dxf>
      <font>
        <condense val="0"/>
        <extend val="0"/>
        <color indexed="9"/>
      </font>
    </dxf>
    <dxf>
      <fill>
        <patternFill>
          <bgColor rgb="FFFF99CC"/>
        </patternFill>
      </fill>
    </dxf>
    <dxf>
      <fill>
        <patternFill>
          <bgColor rgb="FFFF99CC"/>
        </patternFill>
      </fill>
    </dxf>
    <dxf>
      <fill>
        <patternFill>
          <bgColor rgb="FFFF0000"/>
        </patternFill>
      </fill>
    </dxf>
    <dxf>
      <font>
        <color theme="0"/>
      </font>
    </dxf>
    <dxf>
      <fill>
        <patternFill>
          <bgColor rgb="FFFF99CC"/>
        </patternFill>
      </fill>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rgb="FFFFFF00"/>
        </patternFill>
      </fill>
    </dxf>
    <dxf>
      <fill>
        <patternFill>
          <bgColor rgb="FFFFFF00"/>
        </patternFill>
      </fill>
    </dxf>
    <dxf>
      <fill>
        <patternFill>
          <bgColor rgb="FFFFFF00"/>
        </patternFill>
      </fill>
    </dxf>
    <dxf>
      <font>
        <color theme="0"/>
      </font>
    </dxf>
    <dxf>
      <fill>
        <patternFill>
          <bgColor indexed="47"/>
        </patternFill>
      </fill>
    </dxf>
    <dxf>
      <font>
        <condense val="0"/>
        <extend val="0"/>
        <color indexed="9"/>
      </font>
    </dxf>
    <dxf>
      <font>
        <color theme="0"/>
      </font>
    </dxf>
    <dxf>
      <font>
        <condense val="0"/>
        <extend val="0"/>
        <color indexed="9"/>
      </font>
    </dxf>
    <dxf>
      <fill>
        <patternFill>
          <bgColor indexed="47"/>
        </patternFill>
      </fill>
    </dxf>
    <dxf>
      <fill>
        <patternFill>
          <bgColor indexed="47"/>
        </patternFill>
      </fill>
    </dxf>
    <dxf>
      <fill>
        <patternFill>
          <bgColor rgb="FFFFCC00"/>
        </patternFill>
      </fill>
    </dxf>
    <dxf>
      <fill>
        <patternFill patternType="solid">
          <fgColor auto="1"/>
          <bgColor rgb="FFCC99FF"/>
        </patternFill>
      </fill>
    </dxf>
    <dxf>
      <font>
        <color theme="0"/>
      </font>
    </dxf>
    <dxf>
      <fill>
        <patternFill>
          <bgColor indexed="47"/>
        </patternFill>
      </fill>
    </dxf>
    <dxf>
      <fill>
        <patternFill>
          <bgColor indexed="47"/>
        </patternFill>
      </fill>
    </dxf>
    <dxf>
      <fill>
        <patternFill>
          <bgColor theme="8"/>
        </patternFill>
      </fill>
    </dxf>
    <dxf>
      <fill>
        <patternFill>
          <bgColor rgb="FF99CC00"/>
        </patternFill>
      </fill>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lor theme="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6"/>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theme="5" tint="0.59996337778862885"/>
        </patternFill>
      </fill>
    </dxf>
    <dxf>
      <fill>
        <patternFill>
          <bgColor indexed="51"/>
        </patternFill>
      </fill>
    </dxf>
    <dxf>
      <font>
        <color theme="0"/>
      </font>
    </dxf>
    <dxf>
      <font>
        <condense val="0"/>
        <extend val="0"/>
        <color indexed="22"/>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19"/>
        </patternFill>
      </fill>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lor theme="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BA$3"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BB$3"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BC$3"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BB$3" lockText="1" noThreeD="1"/>
</file>

<file path=xl/ctrlProps/ctrlProp20.xml><?xml version="1.0" encoding="utf-8"?>
<formControlPr xmlns="http://schemas.microsoft.com/office/spreadsheetml/2009/9/main" objectType="CheckBox" fmlaLink="$BA$3"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BC$3"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0</xdr:colOff>
          <xdr:row>10</xdr:row>
          <xdr:rowOff>31750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39BFBB94-BA8C-467C-B10C-DDE0F55ECC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8</xdr:row>
          <xdr:rowOff>0</xdr:rowOff>
        </xdr:from>
        <xdr:to>
          <xdr:col>51</xdr:col>
          <xdr:colOff>38100</xdr:colOff>
          <xdr:row>9</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A7C1F405-26DF-43AC-BDDF-E639ECF1E9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9</xdr:row>
          <xdr:rowOff>31750</xdr:rowOff>
        </xdr:from>
        <xdr:to>
          <xdr:col>49</xdr:col>
          <xdr:colOff>152400</xdr:colOff>
          <xdr:row>10</xdr:row>
          <xdr:rowOff>31750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DFC137DA-65F4-4018-A4B5-1FB5AF9AFD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6350</xdr:colOff>
          <xdr:row>9</xdr:row>
          <xdr:rowOff>31750</xdr:rowOff>
        </xdr:from>
        <xdr:to>
          <xdr:col>54</xdr:col>
          <xdr:colOff>107950</xdr:colOff>
          <xdr:row>10</xdr:row>
          <xdr:rowOff>31750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56B8590F-54BC-453B-A6EB-C1554153BF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0</xdr:colOff>
          <xdr:row>10</xdr:row>
          <xdr:rowOff>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EB3D2EDB-7476-4F92-986F-876108D5A8D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31750</xdr:colOff>
          <xdr:row>3</xdr:row>
          <xdr:rowOff>0</xdr:rowOff>
        </xdr:from>
        <xdr:to>
          <xdr:col>68</xdr:col>
          <xdr:colOff>38100</xdr:colOff>
          <xdr:row>4</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1F5F1CAC-569E-4C93-A917-2F04F11BE0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4</xdr:row>
          <xdr:rowOff>31750</xdr:rowOff>
        </xdr:from>
        <xdr:to>
          <xdr:col>60</xdr:col>
          <xdr:colOff>0</xdr:colOff>
          <xdr:row>5</xdr:row>
          <xdr:rowOff>31750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C01638B1-F278-4775-B945-5E050CAD30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6350</xdr:colOff>
          <xdr:row>3</xdr:row>
          <xdr:rowOff>184150</xdr:rowOff>
        </xdr:from>
        <xdr:to>
          <xdr:col>68</xdr:col>
          <xdr:colOff>0</xdr:colOff>
          <xdr:row>5</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327AF08D-B6B3-487B-B9E0-36CB44EC4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xdr:row>
          <xdr:rowOff>31750</xdr:rowOff>
        </xdr:from>
        <xdr:to>
          <xdr:col>59</xdr:col>
          <xdr:colOff>31750</xdr:colOff>
          <xdr:row>6</xdr:row>
          <xdr:rowOff>44450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AA3E25E4-F95B-40C8-B49B-E60AD59BDC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6</xdr:row>
          <xdr:rowOff>69850</xdr:rowOff>
        </xdr:from>
        <xdr:to>
          <xdr:col>50</xdr:col>
          <xdr:colOff>107950</xdr:colOff>
          <xdr:row>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3CF3920E-4045-4582-9C6D-0AF2939BA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0</xdr:colOff>
          <xdr:row>10</xdr:row>
          <xdr:rowOff>38100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4D6D6326-47CE-418F-912E-55B8A09156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8</xdr:row>
          <xdr:rowOff>6350</xdr:rowOff>
        </xdr:from>
        <xdr:to>
          <xdr:col>51</xdr:col>
          <xdr:colOff>38100</xdr:colOff>
          <xdr:row>9</xdr:row>
          <xdr:rowOff>38100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8F84524-2CD5-41BE-88EA-72529F40F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9</xdr:row>
          <xdr:rowOff>69850</xdr:rowOff>
        </xdr:from>
        <xdr:to>
          <xdr:col>49</xdr:col>
          <xdr:colOff>146050</xdr:colOff>
          <xdr:row>9</xdr:row>
          <xdr:rowOff>273050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AF5F4F7B-0BBF-49FA-BD6F-93A3B10CAE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6350</xdr:colOff>
          <xdr:row>9</xdr:row>
          <xdr:rowOff>69850</xdr:rowOff>
        </xdr:from>
        <xdr:to>
          <xdr:col>54</xdr:col>
          <xdr:colOff>107950</xdr:colOff>
          <xdr:row>9</xdr:row>
          <xdr:rowOff>273050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80886CD3-DC35-4B42-BED1-CEEA31F1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0</xdr:colOff>
          <xdr:row>10</xdr:row>
          <xdr:rowOff>38100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F917F255-E4B1-43D0-B47E-E60C9AC1DE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31750</xdr:colOff>
          <xdr:row>3</xdr:row>
          <xdr:rowOff>0</xdr:rowOff>
        </xdr:from>
        <xdr:to>
          <xdr:col>68</xdr:col>
          <xdr:colOff>38100</xdr:colOff>
          <xdr:row>4</xdr:row>
          <xdr:rowOff>38100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76C3836C-5D3F-4487-BF1D-94C1BDE10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4</xdr:row>
          <xdr:rowOff>31750</xdr:rowOff>
        </xdr:from>
        <xdr:to>
          <xdr:col>60</xdr:col>
          <xdr:colOff>0</xdr:colOff>
          <xdr:row>5</xdr:row>
          <xdr:rowOff>38100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9BBEBA4-2B75-4FF0-9D6E-A61AFE0E01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6350</xdr:colOff>
          <xdr:row>4</xdr:row>
          <xdr:rowOff>6350</xdr:rowOff>
        </xdr:from>
        <xdr:to>
          <xdr:col>68</xdr:col>
          <xdr:colOff>0</xdr:colOff>
          <xdr:row>5</xdr:row>
          <xdr:rowOff>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DF433A04-B07E-4826-9028-642390471E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xdr:row>
          <xdr:rowOff>31750</xdr:rowOff>
        </xdr:from>
        <xdr:to>
          <xdr:col>59</xdr:col>
          <xdr:colOff>38100</xdr:colOff>
          <xdr:row>6</xdr:row>
          <xdr:rowOff>38100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F11B8486-46EE-414F-8DAB-91CC91D1FA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6</xdr:row>
          <xdr:rowOff>31750</xdr:rowOff>
        </xdr:from>
        <xdr:to>
          <xdr:col>50</xdr:col>
          <xdr:colOff>107950</xdr:colOff>
          <xdr:row>7</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DB41A21C-25A2-4065-AA86-6C52D2D5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eita-takahashi\Desktop\&#26575;&#25903;&#31038;&#25240;&#36796;&#12481;&#12521;&#12471;&#30003;&#36796;&#26360;&#12288;&#26032;2023&#24180;&#65305;&#26376;.xlsx" TargetMode="External"/><Relationship Id="rId1" Type="http://schemas.openxmlformats.org/officeDocument/2006/relationships/externalLinkPath" Target="&#26575;&#25903;&#31038;&#25240;&#36796;&#12481;&#12521;&#12471;&#30003;&#36796;&#26360;&#12288;&#26032;2023&#24180;&#65305;&#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柏①"/>
      <sheetName val="柏②"/>
      <sheetName val="柏中央"/>
      <sheetName val="柏南"/>
      <sheetName val="柏北"/>
      <sheetName val="柏西"/>
      <sheetName val="我孫子"/>
      <sheetName val="野田"/>
      <sheetName val="実数報告用"/>
    </sheetNames>
    <sheetDataSet>
      <sheetData sheetId="0" refreshError="1"/>
      <sheetData sheetId="1" refreshError="1"/>
      <sheetData sheetId="2">
        <row r="1">
          <cell r="C1" t="str">
            <v>柏中央版</v>
          </cell>
        </row>
        <row r="4">
          <cell r="D4">
            <v>76</v>
          </cell>
          <cell r="E4">
            <v>39145</v>
          </cell>
          <cell r="G4">
            <v>38945</v>
          </cell>
        </row>
        <row r="5">
          <cell r="D5" t="str">
            <v>エリア名</v>
          </cell>
          <cell r="E5" t="str">
            <v>便</v>
          </cell>
          <cell r="F5" t="str">
            <v>新聞</v>
          </cell>
          <cell r="G5" t="str">
            <v>折込</v>
          </cell>
          <cell r="H5" t="str">
            <v>手段</v>
          </cell>
        </row>
        <row r="6">
          <cell r="C6" t="str">
            <v>087001</v>
          </cell>
          <cell r="D6" t="str">
            <v>柏１</v>
          </cell>
          <cell r="E6" t="str">
            <v>⑪</v>
          </cell>
          <cell r="F6">
            <v>190</v>
          </cell>
          <cell r="G6">
            <v>190</v>
          </cell>
        </row>
        <row r="7">
          <cell r="C7" t="str">
            <v>087002</v>
          </cell>
          <cell r="D7" t="str">
            <v>柏２</v>
          </cell>
          <cell r="E7" t="str">
            <v>⑪</v>
          </cell>
          <cell r="F7">
            <v>530</v>
          </cell>
          <cell r="G7">
            <v>530</v>
          </cell>
        </row>
        <row r="8">
          <cell r="C8" t="str">
            <v>087003</v>
          </cell>
          <cell r="D8" t="str">
            <v>柏３</v>
          </cell>
          <cell r="E8" t="str">
            <v>⑬</v>
          </cell>
          <cell r="F8">
            <v>1300</v>
          </cell>
          <cell r="G8">
            <v>1300</v>
          </cell>
        </row>
        <row r="9">
          <cell r="C9" t="str">
            <v>087004</v>
          </cell>
          <cell r="D9" t="str">
            <v>柏４</v>
          </cell>
          <cell r="E9" t="str">
            <v>⑪</v>
          </cell>
          <cell r="F9">
            <v>270</v>
          </cell>
          <cell r="G9">
            <v>270</v>
          </cell>
        </row>
        <row r="10">
          <cell r="C10" t="str">
            <v>087005</v>
          </cell>
          <cell r="D10" t="str">
            <v>柏５　</v>
          </cell>
          <cell r="E10" t="str">
            <v>⑪</v>
          </cell>
          <cell r="F10">
            <v>660</v>
          </cell>
          <cell r="G10">
            <v>660</v>
          </cell>
        </row>
        <row r="11">
          <cell r="C11" t="str">
            <v>087006</v>
          </cell>
          <cell r="D11" t="str">
            <v>柏６</v>
          </cell>
          <cell r="E11" t="str">
            <v>⑪</v>
          </cell>
          <cell r="F11">
            <v>530</v>
          </cell>
          <cell r="G11">
            <v>530</v>
          </cell>
        </row>
        <row r="12">
          <cell r="C12" t="str">
            <v>087007</v>
          </cell>
          <cell r="D12" t="str">
            <v>柏７</v>
          </cell>
          <cell r="E12" t="str">
            <v>⑪</v>
          </cell>
          <cell r="F12">
            <v>530</v>
          </cell>
          <cell r="G12">
            <v>530</v>
          </cell>
        </row>
        <row r="13">
          <cell r="C13" t="str">
            <v>087008</v>
          </cell>
          <cell r="D13" t="str">
            <v>中央町</v>
          </cell>
          <cell r="E13" t="str">
            <v>⑪</v>
          </cell>
          <cell r="F13">
            <v>250</v>
          </cell>
          <cell r="G13">
            <v>250</v>
          </cell>
        </row>
        <row r="14">
          <cell r="C14" t="str">
            <v>087009</v>
          </cell>
          <cell r="D14" t="str">
            <v>あけぼの１・末広町</v>
          </cell>
          <cell r="E14" t="str">
            <v>茨</v>
          </cell>
          <cell r="F14">
            <v>735</v>
          </cell>
          <cell r="G14">
            <v>735</v>
          </cell>
        </row>
        <row r="15">
          <cell r="C15" t="str">
            <v>087010</v>
          </cell>
          <cell r="D15" t="str">
            <v>あけぼの２</v>
          </cell>
          <cell r="E15" t="str">
            <v>⑪</v>
          </cell>
          <cell r="F15">
            <v>430</v>
          </cell>
          <cell r="G15">
            <v>430</v>
          </cell>
        </row>
        <row r="16">
          <cell r="C16" t="str">
            <v>087011</v>
          </cell>
          <cell r="D16" t="str">
            <v>あけぼの３　</v>
          </cell>
          <cell r="E16" t="str">
            <v>茨</v>
          </cell>
          <cell r="F16">
            <v>570</v>
          </cell>
          <cell r="G16">
            <v>570</v>
          </cell>
        </row>
        <row r="17">
          <cell r="C17" t="str">
            <v>087012</v>
          </cell>
          <cell r="D17" t="str">
            <v>あけぼの４</v>
          </cell>
          <cell r="E17" t="str">
            <v>茨</v>
          </cell>
          <cell r="F17">
            <v>690</v>
          </cell>
          <cell r="G17">
            <v>690</v>
          </cell>
        </row>
        <row r="18">
          <cell r="C18" t="str">
            <v>087013</v>
          </cell>
          <cell r="D18" t="str">
            <v>あけぼの５．篠籠田</v>
          </cell>
          <cell r="E18" t="str">
            <v>茨</v>
          </cell>
          <cell r="F18">
            <v>490</v>
          </cell>
          <cell r="G18">
            <v>490</v>
          </cell>
        </row>
        <row r="19">
          <cell r="C19" t="str">
            <v>087014</v>
          </cell>
          <cell r="D19" t="str">
            <v>旭町１</v>
          </cell>
          <cell r="E19" t="str">
            <v>⑪</v>
          </cell>
          <cell r="F19">
            <v>400</v>
          </cell>
          <cell r="G19">
            <v>400</v>
          </cell>
        </row>
        <row r="20">
          <cell r="C20" t="str">
            <v>087015</v>
          </cell>
          <cell r="D20" t="str">
            <v>旭町１・２A</v>
          </cell>
          <cell r="E20" t="str">
            <v>⑪</v>
          </cell>
          <cell r="F20">
            <v>570</v>
          </cell>
          <cell r="G20">
            <v>570</v>
          </cell>
        </row>
        <row r="21">
          <cell r="C21" t="str">
            <v>087016</v>
          </cell>
          <cell r="D21" t="str">
            <v>旭町２Ｂ</v>
          </cell>
          <cell r="E21" t="str">
            <v>⑪</v>
          </cell>
          <cell r="F21">
            <v>450</v>
          </cell>
          <cell r="G21">
            <v>450</v>
          </cell>
        </row>
        <row r="22">
          <cell r="C22" t="str">
            <v>087017</v>
          </cell>
          <cell r="D22" t="str">
            <v>旭町３.明原1</v>
          </cell>
          <cell r="E22" t="str">
            <v>⑪</v>
          </cell>
          <cell r="F22">
            <v>850</v>
          </cell>
          <cell r="G22">
            <v>850</v>
          </cell>
        </row>
        <row r="23">
          <cell r="C23" t="str">
            <v>087018</v>
          </cell>
          <cell r="D23" t="str">
            <v>旭町４</v>
          </cell>
          <cell r="E23" t="str">
            <v>茨</v>
          </cell>
          <cell r="F23">
            <v>720</v>
          </cell>
          <cell r="G23">
            <v>720</v>
          </cell>
        </row>
        <row r="24">
          <cell r="C24" t="str">
            <v>087019</v>
          </cell>
          <cell r="D24" t="str">
            <v>旭町５</v>
          </cell>
          <cell r="E24" t="str">
            <v>⑪</v>
          </cell>
          <cell r="F24">
            <v>325</v>
          </cell>
          <cell r="G24">
            <v>325</v>
          </cell>
        </row>
        <row r="25">
          <cell r="C25" t="str">
            <v>087020</v>
          </cell>
          <cell r="D25" t="str">
            <v>旭町６</v>
          </cell>
          <cell r="E25" t="str">
            <v>⑪</v>
          </cell>
          <cell r="F25">
            <v>460</v>
          </cell>
          <cell r="G25">
            <v>460</v>
          </cell>
        </row>
        <row r="26">
          <cell r="C26" t="str">
            <v>087021</v>
          </cell>
          <cell r="D26" t="str">
            <v>旭町７</v>
          </cell>
          <cell r="E26" t="str">
            <v>⑫</v>
          </cell>
          <cell r="F26">
            <v>295</v>
          </cell>
          <cell r="G26">
            <v>295</v>
          </cell>
        </row>
        <row r="27">
          <cell r="C27" t="str">
            <v>087022</v>
          </cell>
          <cell r="D27" t="str">
            <v>旭町８</v>
          </cell>
          <cell r="E27" t="str">
            <v>⑪</v>
          </cell>
          <cell r="F27">
            <v>340</v>
          </cell>
          <cell r="G27">
            <v>340</v>
          </cell>
        </row>
        <row r="28">
          <cell r="C28" t="str">
            <v>087023</v>
          </cell>
          <cell r="D28" t="str">
            <v>明原 2</v>
          </cell>
          <cell r="E28" t="str">
            <v>⑪</v>
          </cell>
          <cell r="F28">
            <v>370</v>
          </cell>
          <cell r="G28">
            <v>370</v>
          </cell>
        </row>
        <row r="29">
          <cell r="C29" t="str">
            <v>087024</v>
          </cell>
          <cell r="D29" t="str">
            <v>明原 3A</v>
          </cell>
          <cell r="E29" t="str">
            <v>⑪</v>
          </cell>
          <cell r="F29">
            <v>410</v>
          </cell>
          <cell r="G29">
            <v>410</v>
          </cell>
        </row>
        <row r="30">
          <cell r="C30" t="str">
            <v>087025</v>
          </cell>
          <cell r="D30" t="str">
            <v>明原 3B</v>
          </cell>
          <cell r="E30" t="str">
            <v>⑪</v>
          </cell>
          <cell r="F30">
            <v>470</v>
          </cell>
          <cell r="G30">
            <v>470</v>
          </cell>
        </row>
        <row r="31">
          <cell r="C31" t="str">
            <v>087026</v>
          </cell>
          <cell r="D31" t="str">
            <v>明原 4</v>
          </cell>
          <cell r="E31" t="str">
            <v>⑪</v>
          </cell>
          <cell r="F31">
            <v>460</v>
          </cell>
          <cell r="G31">
            <v>460</v>
          </cell>
        </row>
        <row r="32">
          <cell r="C32" t="str">
            <v>087027</v>
          </cell>
          <cell r="D32" t="str">
            <v>向原町</v>
          </cell>
          <cell r="E32" t="str">
            <v>⑪</v>
          </cell>
          <cell r="F32">
            <v>310</v>
          </cell>
          <cell r="G32">
            <v>260</v>
          </cell>
        </row>
        <row r="33">
          <cell r="C33" t="str">
            <v>087029</v>
          </cell>
          <cell r="D33" t="str">
            <v>豊四季台　2</v>
          </cell>
          <cell r="E33" t="str">
            <v>⑫</v>
          </cell>
          <cell r="F33">
            <v>1100</v>
          </cell>
          <cell r="G33">
            <v>1100</v>
          </cell>
        </row>
        <row r="34">
          <cell r="C34" t="str">
            <v>087030</v>
          </cell>
          <cell r="D34" t="str">
            <v>豊四季台　3</v>
          </cell>
          <cell r="E34" t="str">
            <v>⑫</v>
          </cell>
          <cell r="F34">
            <v>1130</v>
          </cell>
          <cell r="G34">
            <v>1130</v>
          </cell>
        </row>
        <row r="35">
          <cell r="C35" t="str">
            <v>087031</v>
          </cell>
          <cell r="D35" t="str">
            <v>豊四季台　4A</v>
          </cell>
          <cell r="E35" t="str">
            <v>⑪</v>
          </cell>
          <cell r="F35">
            <v>265</v>
          </cell>
          <cell r="G35">
            <v>265</v>
          </cell>
        </row>
        <row r="36">
          <cell r="C36" t="str">
            <v>087032</v>
          </cell>
          <cell r="D36" t="str">
            <v>豊四季台　4B</v>
          </cell>
          <cell r="E36" t="str">
            <v>⑪</v>
          </cell>
          <cell r="F36">
            <v>0</v>
          </cell>
          <cell r="G36">
            <v>0</v>
          </cell>
        </row>
        <row r="37">
          <cell r="C37" t="str">
            <v>087033</v>
          </cell>
          <cell r="D37" t="str">
            <v>かやの町</v>
          </cell>
          <cell r="E37" t="str">
            <v>⑪</v>
          </cell>
          <cell r="F37">
            <v>365</v>
          </cell>
          <cell r="G37">
            <v>365</v>
          </cell>
        </row>
        <row r="38">
          <cell r="C38" t="str">
            <v>087034</v>
          </cell>
          <cell r="D38" t="str">
            <v>西町Ａ豊四季台1</v>
          </cell>
          <cell r="E38" t="str">
            <v>⑪</v>
          </cell>
          <cell r="F38">
            <v>280</v>
          </cell>
          <cell r="G38">
            <v>280</v>
          </cell>
        </row>
        <row r="39">
          <cell r="C39" t="str">
            <v>087035</v>
          </cell>
          <cell r="D39" t="str">
            <v>西町Ｂ豊四季台1</v>
          </cell>
          <cell r="E39" t="str">
            <v>⑪</v>
          </cell>
          <cell r="F39">
            <v>470</v>
          </cell>
          <cell r="G39">
            <v>470</v>
          </cell>
        </row>
        <row r="40">
          <cell r="C40" t="str">
            <v>087036</v>
          </cell>
          <cell r="D40" t="str">
            <v>篠籠田　B</v>
          </cell>
          <cell r="E40" t="str">
            <v>⑪</v>
          </cell>
          <cell r="F40">
            <v>800</v>
          </cell>
          <cell r="G40">
            <v>800</v>
          </cell>
        </row>
        <row r="41">
          <cell r="C41" t="str">
            <v>087037</v>
          </cell>
          <cell r="D41" t="str">
            <v>篠籠田　C</v>
          </cell>
          <cell r="E41" t="str">
            <v>⑪</v>
          </cell>
          <cell r="F41">
            <v>420</v>
          </cell>
          <cell r="G41">
            <v>420</v>
          </cell>
        </row>
        <row r="42">
          <cell r="C42" t="str">
            <v>087038</v>
          </cell>
          <cell r="D42" t="str">
            <v>篠籠田　D</v>
          </cell>
          <cell r="E42" t="str">
            <v>茨</v>
          </cell>
          <cell r="F42">
            <v>320</v>
          </cell>
          <cell r="G42">
            <v>320</v>
          </cell>
        </row>
        <row r="43">
          <cell r="C43" t="str">
            <v>087039</v>
          </cell>
          <cell r="D43" t="str">
            <v>篠籠田　E</v>
          </cell>
          <cell r="E43" t="str">
            <v>茨</v>
          </cell>
          <cell r="F43">
            <v>720</v>
          </cell>
          <cell r="G43">
            <v>720</v>
          </cell>
        </row>
        <row r="44">
          <cell r="C44" t="str">
            <v>087040</v>
          </cell>
          <cell r="D44" t="str">
            <v>篠籠田 F　</v>
          </cell>
          <cell r="E44" t="str">
            <v>茨</v>
          </cell>
          <cell r="F44">
            <v>615</v>
          </cell>
          <cell r="G44">
            <v>615</v>
          </cell>
        </row>
        <row r="45">
          <cell r="C45" t="str">
            <v>087041</v>
          </cell>
          <cell r="D45" t="str">
            <v>篠籠田 G　</v>
          </cell>
          <cell r="E45" t="str">
            <v>⑪</v>
          </cell>
          <cell r="F45">
            <v>650</v>
          </cell>
          <cell r="G45">
            <v>650</v>
          </cell>
        </row>
        <row r="46">
          <cell r="C46" t="str">
            <v>087042</v>
          </cell>
          <cell r="D46" t="str">
            <v>柏A</v>
          </cell>
          <cell r="E46" t="str">
            <v>茨</v>
          </cell>
          <cell r="F46">
            <v>575</v>
          </cell>
          <cell r="G46">
            <v>455</v>
          </cell>
        </row>
        <row r="47">
          <cell r="C47" t="str">
            <v>087043</v>
          </cell>
          <cell r="D47" t="str">
            <v>柏B</v>
          </cell>
          <cell r="E47" t="str">
            <v>⑪</v>
          </cell>
          <cell r="F47">
            <v>490</v>
          </cell>
          <cell r="G47">
            <v>490</v>
          </cell>
        </row>
        <row r="48">
          <cell r="C48" t="str">
            <v>087044</v>
          </cell>
          <cell r="D48" t="str">
            <v>泉町</v>
          </cell>
          <cell r="E48" t="str">
            <v>⑪</v>
          </cell>
          <cell r="F48">
            <v>545</v>
          </cell>
          <cell r="G48">
            <v>545</v>
          </cell>
        </row>
        <row r="49">
          <cell r="C49" t="str">
            <v>087045</v>
          </cell>
          <cell r="D49" t="str">
            <v>中央１</v>
          </cell>
          <cell r="E49" t="str">
            <v>⑪</v>
          </cell>
          <cell r="F49">
            <v>350</v>
          </cell>
          <cell r="G49">
            <v>350</v>
          </cell>
        </row>
        <row r="50">
          <cell r="C50" t="str">
            <v>087046</v>
          </cell>
          <cell r="D50" t="str">
            <v>中央２A</v>
          </cell>
          <cell r="E50" t="str">
            <v>⑪</v>
          </cell>
          <cell r="F50">
            <v>400</v>
          </cell>
          <cell r="G50">
            <v>400</v>
          </cell>
        </row>
        <row r="51">
          <cell r="C51" t="str">
            <v>087047</v>
          </cell>
          <cell r="D51" t="str">
            <v>千代田１</v>
          </cell>
          <cell r="E51" t="str">
            <v>⑪</v>
          </cell>
          <cell r="F51">
            <v>750</v>
          </cell>
          <cell r="G51">
            <v>720</v>
          </cell>
        </row>
        <row r="52">
          <cell r="C52" t="str">
            <v>087048</v>
          </cell>
          <cell r="D52" t="str">
            <v>千代田２</v>
          </cell>
          <cell r="E52" t="str">
            <v>⑪</v>
          </cell>
          <cell r="F52">
            <v>560</v>
          </cell>
          <cell r="G52">
            <v>560</v>
          </cell>
        </row>
        <row r="53">
          <cell r="C53" t="str">
            <v>087049</v>
          </cell>
          <cell r="D53" t="str">
            <v>千代田３</v>
          </cell>
          <cell r="E53" t="str">
            <v>⑪</v>
          </cell>
          <cell r="F53">
            <v>370</v>
          </cell>
          <cell r="G53">
            <v>370</v>
          </cell>
        </row>
        <row r="54">
          <cell r="C54" t="str">
            <v>087050</v>
          </cell>
          <cell r="D54" t="str">
            <v>富里１</v>
          </cell>
          <cell r="E54" t="str">
            <v>⑪</v>
          </cell>
          <cell r="F54">
            <v>435</v>
          </cell>
          <cell r="G54">
            <v>435</v>
          </cell>
        </row>
        <row r="55">
          <cell r="C55" t="str">
            <v>087051</v>
          </cell>
          <cell r="D55" t="str">
            <v>富里２</v>
          </cell>
          <cell r="E55" t="str">
            <v>⑪</v>
          </cell>
          <cell r="F55">
            <v>470</v>
          </cell>
          <cell r="G55">
            <v>470</v>
          </cell>
        </row>
        <row r="56">
          <cell r="C56" t="str">
            <v>087052</v>
          </cell>
          <cell r="D56" t="str">
            <v>若葉町</v>
          </cell>
          <cell r="E56" t="str">
            <v>⑪</v>
          </cell>
          <cell r="F56">
            <v>400</v>
          </cell>
          <cell r="G56">
            <v>400</v>
          </cell>
        </row>
        <row r="57">
          <cell r="C57" t="str">
            <v>087053</v>
          </cell>
          <cell r="D57" t="str">
            <v>緑ヶ丘</v>
          </cell>
          <cell r="E57" t="str">
            <v>⑪</v>
          </cell>
          <cell r="F57">
            <v>500</v>
          </cell>
          <cell r="G57">
            <v>500</v>
          </cell>
        </row>
        <row r="58">
          <cell r="C58" t="str">
            <v>087054</v>
          </cell>
          <cell r="D58" t="str">
            <v>東上町</v>
          </cell>
          <cell r="E58" t="str">
            <v>⑪</v>
          </cell>
          <cell r="F58">
            <v>645</v>
          </cell>
          <cell r="G58">
            <v>645</v>
          </cell>
        </row>
        <row r="59">
          <cell r="C59" t="str">
            <v>087055</v>
          </cell>
          <cell r="D59" t="str">
            <v>桜台</v>
          </cell>
          <cell r="E59" t="str">
            <v>⑪</v>
          </cell>
          <cell r="F59">
            <v>710</v>
          </cell>
          <cell r="G59">
            <v>710</v>
          </cell>
        </row>
        <row r="60">
          <cell r="C60" t="str">
            <v>087056</v>
          </cell>
          <cell r="D60" t="str">
            <v>東１</v>
          </cell>
          <cell r="E60" t="str">
            <v>⑪</v>
          </cell>
          <cell r="F60">
            <v>610</v>
          </cell>
          <cell r="G60">
            <v>610</v>
          </cell>
        </row>
        <row r="61">
          <cell r="C61" t="str">
            <v>087057</v>
          </cell>
          <cell r="D61" t="str">
            <v>東２</v>
          </cell>
          <cell r="E61" t="str">
            <v>⑪</v>
          </cell>
          <cell r="F61">
            <v>410</v>
          </cell>
          <cell r="G61">
            <v>410</v>
          </cell>
        </row>
        <row r="62">
          <cell r="C62" t="str">
            <v>087058</v>
          </cell>
          <cell r="D62" t="str">
            <v>東３</v>
          </cell>
          <cell r="E62" t="str">
            <v>⑪</v>
          </cell>
          <cell r="F62">
            <v>415</v>
          </cell>
          <cell r="G62">
            <v>415</v>
          </cell>
        </row>
        <row r="63">
          <cell r="C63" t="str">
            <v>087059</v>
          </cell>
          <cell r="D63" t="str">
            <v>大塚町</v>
          </cell>
          <cell r="E63" t="str">
            <v>⑪</v>
          </cell>
          <cell r="F63">
            <v>400</v>
          </cell>
          <cell r="G63">
            <v>400</v>
          </cell>
        </row>
        <row r="64">
          <cell r="C64" t="str">
            <v>087060</v>
          </cell>
          <cell r="D64" t="str">
            <v>東台本町</v>
          </cell>
          <cell r="E64" t="str">
            <v>⑪</v>
          </cell>
          <cell r="F64">
            <v>480</v>
          </cell>
          <cell r="G64">
            <v>480</v>
          </cell>
        </row>
        <row r="65">
          <cell r="C65" t="str">
            <v>087061</v>
          </cell>
          <cell r="D65" t="str">
            <v>弥生町</v>
          </cell>
          <cell r="E65" t="str">
            <v>⑪</v>
          </cell>
          <cell r="F65">
            <v>385</v>
          </cell>
          <cell r="G65">
            <v>385</v>
          </cell>
        </row>
        <row r="66">
          <cell r="C66" t="str">
            <v>087062</v>
          </cell>
          <cell r="D66" t="str">
            <v>八幡町</v>
          </cell>
          <cell r="E66" t="str">
            <v>⑪</v>
          </cell>
          <cell r="F66">
            <v>400</v>
          </cell>
          <cell r="G66">
            <v>400</v>
          </cell>
        </row>
        <row r="67">
          <cell r="C67" t="str">
            <v>087063</v>
          </cell>
          <cell r="D67" t="str">
            <v>東柏１</v>
          </cell>
          <cell r="E67" t="str">
            <v>⑪</v>
          </cell>
          <cell r="F67">
            <v>535</v>
          </cell>
          <cell r="G67">
            <v>535</v>
          </cell>
        </row>
        <row r="68">
          <cell r="C68" t="str">
            <v>087064</v>
          </cell>
          <cell r="D68" t="str">
            <v>東柏2</v>
          </cell>
          <cell r="E68" t="str">
            <v>⑪</v>
          </cell>
          <cell r="F68">
            <v>280</v>
          </cell>
          <cell r="G68">
            <v>280</v>
          </cell>
        </row>
        <row r="69">
          <cell r="C69" t="str">
            <v>087065</v>
          </cell>
          <cell r="D69" t="str">
            <v>関場町</v>
          </cell>
          <cell r="E69" t="str">
            <v>⑪</v>
          </cell>
          <cell r="F69">
            <v>430</v>
          </cell>
          <cell r="G69">
            <v>430</v>
          </cell>
        </row>
        <row r="70">
          <cell r="C70" t="str">
            <v>087066</v>
          </cell>
          <cell r="D70" t="str">
            <v>あかね町Ａ</v>
          </cell>
          <cell r="E70" t="str">
            <v>⑪</v>
          </cell>
          <cell r="F70">
            <v>555</v>
          </cell>
          <cell r="G70">
            <v>555</v>
          </cell>
        </row>
        <row r="71">
          <cell r="C71" t="str">
            <v>087067</v>
          </cell>
          <cell r="D71" t="str">
            <v>あかね町Ｂ</v>
          </cell>
          <cell r="E71" t="str">
            <v>⑪</v>
          </cell>
          <cell r="F71">
            <v>500</v>
          </cell>
          <cell r="G71">
            <v>500</v>
          </cell>
        </row>
        <row r="72">
          <cell r="C72" t="str">
            <v>087068</v>
          </cell>
          <cell r="D72" t="str">
            <v>亀甲台町１</v>
          </cell>
          <cell r="F72">
            <v>355</v>
          </cell>
          <cell r="G72">
            <v>355</v>
          </cell>
        </row>
        <row r="73">
          <cell r="C73" t="str">
            <v>087069</v>
          </cell>
          <cell r="D73" t="str">
            <v>ひばりが丘</v>
          </cell>
          <cell r="E73" t="str">
            <v>⑪</v>
          </cell>
          <cell r="F73">
            <v>430</v>
          </cell>
          <cell r="G73">
            <v>430</v>
          </cell>
        </row>
        <row r="74">
          <cell r="C74" t="str">
            <v>087070</v>
          </cell>
          <cell r="D74" t="str">
            <v>柏Ｃ</v>
          </cell>
          <cell r="E74" t="str">
            <v>⑪</v>
          </cell>
          <cell r="F74">
            <v>460</v>
          </cell>
          <cell r="G74">
            <v>460</v>
          </cell>
        </row>
        <row r="75">
          <cell r="C75" t="str">
            <v>087074</v>
          </cell>
          <cell r="D75" t="str">
            <v>北柏１.4</v>
          </cell>
          <cell r="E75" t="str">
            <v>⑪</v>
          </cell>
          <cell r="F75">
            <v>490</v>
          </cell>
          <cell r="G75">
            <v>490</v>
          </cell>
        </row>
        <row r="76">
          <cell r="C76" t="str">
            <v>087075</v>
          </cell>
          <cell r="D76" t="str">
            <v>北柏２・.5</v>
          </cell>
          <cell r="E76" t="str">
            <v>⑪</v>
          </cell>
          <cell r="F76">
            <v>840</v>
          </cell>
          <cell r="G76">
            <v>840</v>
          </cell>
        </row>
        <row r="77">
          <cell r="C77" t="str">
            <v>087076</v>
          </cell>
          <cell r="D77" t="str">
            <v>北柏３・５</v>
          </cell>
          <cell r="E77" t="str">
            <v>⑪</v>
          </cell>
          <cell r="F77">
            <v>760</v>
          </cell>
          <cell r="G77">
            <v>760</v>
          </cell>
        </row>
        <row r="78">
          <cell r="C78" t="str">
            <v>087077</v>
          </cell>
          <cell r="D78" t="str">
            <v>柏日本橋学館大学</v>
          </cell>
          <cell r="E78" t="str">
            <v>⑪</v>
          </cell>
          <cell r="F78">
            <v>520</v>
          </cell>
          <cell r="G78">
            <v>520</v>
          </cell>
        </row>
        <row r="79">
          <cell r="C79" t="str">
            <v>087079</v>
          </cell>
          <cell r="D79" t="str">
            <v>戸張</v>
          </cell>
          <cell r="E79" t="str">
            <v>⑪</v>
          </cell>
          <cell r="F79">
            <v>720</v>
          </cell>
          <cell r="G79">
            <v>720</v>
          </cell>
        </row>
        <row r="80">
          <cell r="C80" t="str">
            <v>087080</v>
          </cell>
          <cell r="D80" t="str">
            <v>柏 DE</v>
          </cell>
          <cell r="E80" t="str">
            <v>⑪</v>
          </cell>
          <cell r="F80">
            <v>520</v>
          </cell>
          <cell r="G80">
            <v>520</v>
          </cell>
        </row>
        <row r="81">
          <cell r="C81" t="str">
            <v>087081</v>
          </cell>
          <cell r="D81" t="str">
            <v>亀甲台町１・２</v>
          </cell>
          <cell r="E81" t="str">
            <v>⑪</v>
          </cell>
          <cell r="F81">
            <v>300</v>
          </cell>
          <cell r="G81">
            <v>300</v>
          </cell>
        </row>
        <row r="82">
          <cell r="C82" t="str">
            <v>087082</v>
          </cell>
          <cell r="D82" t="str">
            <v>中央2B</v>
          </cell>
          <cell r="E82" t="str">
            <v>⑫</v>
          </cell>
          <cell r="F82">
            <v>410</v>
          </cell>
          <cell r="G82">
            <v>410</v>
          </cell>
        </row>
      </sheetData>
      <sheetData sheetId="3">
        <row r="1">
          <cell r="C1" t="str">
            <v>柏南版</v>
          </cell>
        </row>
        <row r="4">
          <cell r="D4">
            <v>75</v>
          </cell>
          <cell r="E4">
            <v>35775</v>
          </cell>
          <cell r="G4">
            <v>35565</v>
          </cell>
        </row>
        <row r="5">
          <cell r="D5" t="str">
            <v>エリア名</v>
          </cell>
          <cell r="E5" t="str">
            <v>便</v>
          </cell>
          <cell r="F5" t="str">
            <v>新聞</v>
          </cell>
          <cell r="G5" t="str">
            <v>折込</v>
          </cell>
          <cell r="H5" t="str">
            <v>手段</v>
          </cell>
        </row>
        <row r="6">
          <cell r="C6" t="str">
            <v>089001</v>
          </cell>
          <cell r="D6" t="str">
            <v>東中新宿２A</v>
          </cell>
          <cell r="E6" t="str">
            <v>⑬</v>
          </cell>
          <cell r="F6">
            <v>250</v>
          </cell>
          <cell r="G6">
            <v>250</v>
          </cell>
        </row>
        <row r="7">
          <cell r="C7" t="str">
            <v>089002</v>
          </cell>
          <cell r="D7" t="str">
            <v>東中新宿３B</v>
          </cell>
          <cell r="E7" t="str">
            <v>⑫</v>
          </cell>
          <cell r="F7">
            <v>500</v>
          </cell>
          <cell r="G7">
            <v>500</v>
          </cell>
        </row>
        <row r="8">
          <cell r="C8" t="str">
            <v>089003</v>
          </cell>
          <cell r="D8" t="str">
            <v>つくしが丘１・２</v>
          </cell>
          <cell r="E8" t="str">
            <v>⑬</v>
          </cell>
          <cell r="F8">
            <v>370</v>
          </cell>
          <cell r="G8">
            <v>370</v>
          </cell>
        </row>
        <row r="9">
          <cell r="C9" t="str">
            <v>089004</v>
          </cell>
          <cell r="D9" t="str">
            <v>つくしが丘３</v>
          </cell>
          <cell r="E9" t="str">
            <v>⑬</v>
          </cell>
          <cell r="F9">
            <v>350</v>
          </cell>
          <cell r="G9">
            <v>350</v>
          </cell>
        </row>
        <row r="10">
          <cell r="C10" t="str">
            <v>089005</v>
          </cell>
          <cell r="D10" t="str">
            <v>つくしが丘４</v>
          </cell>
          <cell r="E10" t="str">
            <v>⑬</v>
          </cell>
          <cell r="F10">
            <v>285</v>
          </cell>
          <cell r="G10">
            <v>285</v>
          </cell>
        </row>
        <row r="11">
          <cell r="C11" t="str">
            <v>089006</v>
          </cell>
          <cell r="D11" t="str">
            <v>つくしが丘５</v>
          </cell>
          <cell r="E11" t="str">
            <v>⑬</v>
          </cell>
          <cell r="F11">
            <v>550</v>
          </cell>
          <cell r="G11">
            <v>550</v>
          </cell>
        </row>
        <row r="12">
          <cell r="C12" t="str">
            <v>089007</v>
          </cell>
          <cell r="D12" t="str">
            <v>光が丘４</v>
          </cell>
          <cell r="E12" t="str">
            <v>⑬</v>
          </cell>
          <cell r="F12">
            <v>340</v>
          </cell>
          <cell r="G12">
            <v>340</v>
          </cell>
        </row>
        <row r="13">
          <cell r="C13" t="str">
            <v>089008</v>
          </cell>
          <cell r="D13" t="str">
            <v>加賀１</v>
          </cell>
          <cell r="E13" t="str">
            <v>⑬</v>
          </cell>
          <cell r="F13">
            <v>510</v>
          </cell>
          <cell r="G13">
            <v>510</v>
          </cell>
        </row>
        <row r="14">
          <cell r="C14" t="str">
            <v>089009</v>
          </cell>
          <cell r="D14" t="str">
            <v>加賀２</v>
          </cell>
          <cell r="E14" t="str">
            <v>⑬</v>
          </cell>
          <cell r="F14">
            <v>380</v>
          </cell>
          <cell r="G14">
            <v>380</v>
          </cell>
        </row>
        <row r="15">
          <cell r="C15" t="str">
            <v>089010</v>
          </cell>
          <cell r="D15" t="str">
            <v>加賀３</v>
          </cell>
          <cell r="E15" t="str">
            <v>⑬</v>
          </cell>
          <cell r="F15">
            <v>475</v>
          </cell>
          <cell r="G15">
            <v>475</v>
          </cell>
        </row>
        <row r="16">
          <cell r="C16" t="str">
            <v>089011</v>
          </cell>
          <cell r="D16" t="str">
            <v>中原１</v>
          </cell>
          <cell r="E16" t="str">
            <v>⑬</v>
          </cell>
          <cell r="F16">
            <v>500</v>
          </cell>
          <cell r="G16">
            <v>500</v>
          </cell>
        </row>
        <row r="17">
          <cell r="C17" t="str">
            <v>089012</v>
          </cell>
          <cell r="D17" t="str">
            <v>中原２</v>
          </cell>
          <cell r="E17" t="str">
            <v>⑬</v>
          </cell>
          <cell r="F17">
            <v>610</v>
          </cell>
          <cell r="G17">
            <v>610</v>
          </cell>
        </row>
        <row r="18">
          <cell r="C18" t="str">
            <v>089013</v>
          </cell>
          <cell r="D18" t="str">
            <v>増尾台１</v>
          </cell>
          <cell r="E18" t="str">
            <v>⑬</v>
          </cell>
          <cell r="F18">
            <v>355</v>
          </cell>
          <cell r="G18">
            <v>355</v>
          </cell>
        </row>
        <row r="19">
          <cell r="C19" t="str">
            <v>089014</v>
          </cell>
          <cell r="D19" t="str">
            <v>増尾台２</v>
          </cell>
          <cell r="E19" t="str">
            <v>⑬</v>
          </cell>
          <cell r="F19">
            <v>480</v>
          </cell>
          <cell r="G19">
            <v>480</v>
          </cell>
        </row>
        <row r="20">
          <cell r="C20" t="str">
            <v>089015</v>
          </cell>
          <cell r="D20" t="str">
            <v>増尾台３・４</v>
          </cell>
          <cell r="E20" t="str">
            <v>⑬</v>
          </cell>
          <cell r="F20">
            <v>760</v>
          </cell>
          <cell r="G20">
            <v>760</v>
          </cell>
        </row>
        <row r="21">
          <cell r="C21" t="str">
            <v>089016</v>
          </cell>
          <cell r="D21" t="str">
            <v>逆井１</v>
          </cell>
          <cell r="E21" t="str">
            <v>⑬</v>
          </cell>
          <cell r="F21">
            <v>400</v>
          </cell>
          <cell r="G21">
            <v>400</v>
          </cell>
        </row>
        <row r="22">
          <cell r="C22" t="str">
            <v>089017</v>
          </cell>
          <cell r="D22" t="str">
            <v>逆井２A</v>
          </cell>
          <cell r="E22" t="str">
            <v>⑬</v>
          </cell>
          <cell r="F22">
            <v>365</v>
          </cell>
          <cell r="G22">
            <v>365</v>
          </cell>
        </row>
        <row r="23">
          <cell r="C23" t="str">
            <v>089018</v>
          </cell>
          <cell r="D23" t="str">
            <v>逆井３</v>
          </cell>
          <cell r="E23" t="str">
            <v>⑬</v>
          </cell>
          <cell r="F23">
            <v>635</v>
          </cell>
          <cell r="G23">
            <v>635</v>
          </cell>
        </row>
        <row r="24">
          <cell r="C24" t="str">
            <v>089019</v>
          </cell>
          <cell r="D24" t="str">
            <v>逆井４A</v>
          </cell>
          <cell r="E24" t="str">
            <v>⑬</v>
          </cell>
          <cell r="F24">
            <v>450</v>
          </cell>
          <cell r="G24">
            <v>450</v>
          </cell>
        </row>
        <row r="25">
          <cell r="C25" t="str">
            <v>089020</v>
          </cell>
          <cell r="D25" t="str">
            <v>逆井５</v>
          </cell>
          <cell r="E25" t="str">
            <v>⑬</v>
          </cell>
          <cell r="F25">
            <v>350</v>
          </cell>
          <cell r="G25">
            <v>350</v>
          </cell>
        </row>
        <row r="26">
          <cell r="C26" t="str">
            <v>089021</v>
          </cell>
          <cell r="D26" t="str">
            <v>増尾１</v>
          </cell>
          <cell r="E26" t="str">
            <v>⑫</v>
          </cell>
          <cell r="F26">
            <v>480</v>
          </cell>
          <cell r="G26">
            <v>480</v>
          </cell>
        </row>
        <row r="27">
          <cell r="C27" t="str">
            <v>089022</v>
          </cell>
          <cell r="D27" t="str">
            <v>増尾２</v>
          </cell>
          <cell r="E27" t="str">
            <v>⑬</v>
          </cell>
          <cell r="F27">
            <v>440</v>
          </cell>
          <cell r="G27">
            <v>440</v>
          </cell>
        </row>
        <row r="28">
          <cell r="C28" t="str">
            <v>089023</v>
          </cell>
          <cell r="D28" t="str">
            <v>増尾３・４</v>
          </cell>
          <cell r="E28" t="str">
            <v>⑬</v>
          </cell>
          <cell r="F28">
            <v>600</v>
          </cell>
          <cell r="G28">
            <v>600</v>
          </cell>
        </row>
        <row r="29">
          <cell r="C29" t="str">
            <v>089024</v>
          </cell>
          <cell r="D29" t="str">
            <v>増尾５</v>
          </cell>
          <cell r="E29" t="str">
            <v>⑬</v>
          </cell>
          <cell r="F29">
            <v>380</v>
          </cell>
          <cell r="G29">
            <v>380</v>
          </cell>
        </row>
        <row r="30">
          <cell r="C30" t="str">
            <v>089025</v>
          </cell>
          <cell r="D30" t="str">
            <v>増尾６</v>
          </cell>
          <cell r="E30" t="str">
            <v>⑬</v>
          </cell>
          <cell r="F30">
            <v>350</v>
          </cell>
          <cell r="G30">
            <v>350</v>
          </cell>
        </row>
        <row r="31">
          <cell r="C31" t="str">
            <v>089026</v>
          </cell>
          <cell r="D31" t="str">
            <v>増尾７</v>
          </cell>
          <cell r="E31" t="str">
            <v>⑬</v>
          </cell>
          <cell r="F31">
            <v>315</v>
          </cell>
          <cell r="G31">
            <v>315</v>
          </cell>
        </row>
        <row r="32">
          <cell r="C32" t="str">
            <v>089027</v>
          </cell>
          <cell r="D32" t="str">
            <v>増尾８</v>
          </cell>
          <cell r="E32" t="str">
            <v>⑬</v>
          </cell>
          <cell r="F32">
            <v>450</v>
          </cell>
          <cell r="G32">
            <v>450</v>
          </cell>
        </row>
        <row r="33">
          <cell r="C33" t="str">
            <v>089028</v>
          </cell>
          <cell r="D33" t="str">
            <v>藤心１</v>
          </cell>
          <cell r="E33" t="str">
            <v>⑬</v>
          </cell>
          <cell r="F33">
            <v>560</v>
          </cell>
          <cell r="G33">
            <v>560</v>
          </cell>
        </row>
        <row r="34">
          <cell r="C34" t="str">
            <v>089029</v>
          </cell>
          <cell r="D34" t="str">
            <v>藤心２</v>
          </cell>
          <cell r="E34" t="str">
            <v>⑬</v>
          </cell>
          <cell r="F34">
            <v>390</v>
          </cell>
          <cell r="G34">
            <v>390</v>
          </cell>
        </row>
        <row r="35">
          <cell r="C35" t="str">
            <v>089030</v>
          </cell>
          <cell r="D35" t="str">
            <v>藤心３・４</v>
          </cell>
          <cell r="E35" t="str">
            <v>⑬</v>
          </cell>
          <cell r="F35">
            <v>430</v>
          </cell>
          <cell r="G35">
            <v>430</v>
          </cell>
        </row>
        <row r="36">
          <cell r="C36" t="str">
            <v>089070</v>
          </cell>
          <cell r="D36" t="str">
            <v>藤心4・5</v>
          </cell>
          <cell r="E36" t="str">
            <v>⑬</v>
          </cell>
          <cell r="F36">
            <v>490</v>
          </cell>
          <cell r="G36">
            <v>490</v>
          </cell>
        </row>
        <row r="37">
          <cell r="C37" t="str">
            <v>089031</v>
          </cell>
          <cell r="D37" t="str">
            <v>逆井藤ノ台</v>
          </cell>
          <cell r="E37" t="str">
            <v>⑬</v>
          </cell>
          <cell r="F37">
            <v>490</v>
          </cell>
          <cell r="G37">
            <v>490</v>
          </cell>
        </row>
        <row r="38">
          <cell r="C38" t="str">
            <v>089032</v>
          </cell>
          <cell r="D38" t="str">
            <v>西山１</v>
          </cell>
          <cell r="E38" t="str">
            <v>⑬</v>
          </cell>
          <cell r="F38">
            <v>295</v>
          </cell>
          <cell r="G38">
            <v>295</v>
          </cell>
        </row>
        <row r="39">
          <cell r="C39" t="str">
            <v>089033</v>
          </cell>
          <cell r="D39" t="str">
            <v>酒井根１・５</v>
          </cell>
          <cell r="E39" t="str">
            <v>⑬</v>
          </cell>
          <cell r="F39">
            <v>550</v>
          </cell>
          <cell r="G39">
            <v>550</v>
          </cell>
        </row>
        <row r="40">
          <cell r="C40" t="str">
            <v>089034</v>
          </cell>
          <cell r="D40" t="str">
            <v>酒井根２</v>
          </cell>
          <cell r="E40" t="str">
            <v>⑬</v>
          </cell>
          <cell r="F40">
            <v>650</v>
          </cell>
          <cell r="G40">
            <v>650</v>
          </cell>
        </row>
        <row r="41">
          <cell r="C41" t="str">
            <v>089035</v>
          </cell>
          <cell r="D41" t="str">
            <v>酒井根３</v>
          </cell>
          <cell r="E41" t="str">
            <v>⑬</v>
          </cell>
          <cell r="F41">
            <v>385</v>
          </cell>
          <cell r="G41">
            <v>385</v>
          </cell>
        </row>
        <row r="42">
          <cell r="C42" t="str">
            <v>089036</v>
          </cell>
          <cell r="D42" t="str">
            <v>酒井根６・７</v>
          </cell>
          <cell r="E42" t="str">
            <v>⑬</v>
          </cell>
          <cell r="F42">
            <v>340</v>
          </cell>
          <cell r="G42">
            <v>340</v>
          </cell>
        </row>
        <row r="43">
          <cell r="C43" t="str">
            <v>089037</v>
          </cell>
          <cell r="D43" t="str">
            <v>酒井根小学校</v>
          </cell>
          <cell r="E43" t="str">
            <v>⑬</v>
          </cell>
          <cell r="F43">
            <v>330</v>
          </cell>
          <cell r="G43">
            <v>330</v>
          </cell>
        </row>
        <row r="44">
          <cell r="C44" t="str">
            <v>089038</v>
          </cell>
          <cell r="D44" t="str">
            <v>青葉台１</v>
          </cell>
          <cell r="E44" t="str">
            <v>⑬</v>
          </cell>
          <cell r="F44">
            <v>475</v>
          </cell>
          <cell r="G44">
            <v>475</v>
          </cell>
        </row>
        <row r="45">
          <cell r="C45" t="str">
            <v>089039</v>
          </cell>
          <cell r="D45" t="str">
            <v>青葉台２</v>
          </cell>
          <cell r="E45" t="str">
            <v>⑬</v>
          </cell>
          <cell r="F45">
            <v>580</v>
          </cell>
          <cell r="G45">
            <v>580</v>
          </cell>
        </row>
        <row r="46">
          <cell r="C46" t="str">
            <v>089040</v>
          </cell>
          <cell r="D46" t="str">
            <v>南増尾１</v>
          </cell>
          <cell r="E46" t="str">
            <v>⑬</v>
          </cell>
          <cell r="F46">
            <v>610</v>
          </cell>
          <cell r="G46">
            <v>400</v>
          </cell>
        </row>
        <row r="47">
          <cell r="C47" t="str">
            <v>089041</v>
          </cell>
          <cell r="D47" t="str">
            <v>南増尾２</v>
          </cell>
          <cell r="E47" t="str">
            <v>⑬</v>
          </cell>
          <cell r="F47">
            <v>415</v>
          </cell>
          <cell r="G47">
            <v>415</v>
          </cell>
        </row>
        <row r="48">
          <cell r="C48" t="str">
            <v>089042</v>
          </cell>
          <cell r="D48" t="str">
            <v>南増尾３</v>
          </cell>
          <cell r="E48" t="str">
            <v>⑬</v>
          </cell>
          <cell r="F48">
            <v>580</v>
          </cell>
          <cell r="G48">
            <v>580</v>
          </cell>
        </row>
        <row r="49">
          <cell r="C49" t="str">
            <v>089043</v>
          </cell>
          <cell r="D49" t="str">
            <v>南増尾４</v>
          </cell>
          <cell r="E49" t="str">
            <v>⑬</v>
          </cell>
          <cell r="F49">
            <v>590</v>
          </cell>
          <cell r="G49">
            <v>590</v>
          </cell>
        </row>
        <row r="50">
          <cell r="C50" t="str">
            <v>089044</v>
          </cell>
          <cell r="D50" t="str">
            <v>南増尾５</v>
          </cell>
          <cell r="E50" t="str">
            <v>⑬</v>
          </cell>
          <cell r="F50">
            <v>440</v>
          </cell>
          <cell r="G50">
            <v>440</v>
          </cell>
        </row>
        <row r="51">
          <cell r="C51" t="str">
            <v>089045</v>
          </cell>
          <cell r="D51" t="str">
            <v>南増尾６・７</v>
          </cell>
          <cell r="E51" t="str">
            <v>⑬</v>
          </cell>
          <cell r="F51">
            <v>700</v>
          </cell>
          <cell r="G51">
            <v>700</v>
          </cell>
        </row>
        <row r="52">
          <cell r="C52" t="str">
            <v>089046</v>
          </cell>
          <cell r="D52" t="str">
            <v>南増尾８</v>
          </cell>
          <cell r="E52" t="str">
            <v>⑬</v>
          </cell>
          <cell r="F52">
            <v>570</v>
          </cell>
          <cell r="G52">
            <v>570</v>
          </cell>
        </row>
        <row r="53">
          <cell r="C53" t="str">
            <v>089047</v>
          </cell>
          <cell r="D53" t="str">
            <v>南逆井１</v>
          </cell>
          <cell r="E53" t="str">
            <v>⑬</v>
          </cell>
          <cell r="F53">
            <v>590</v>
          </cell>
          <cell r="G53">
            <v>590</v>
          </cell>
        </row>
        <row r="54">
          <cell r="C54" t="str">
            <v>089048</v>
          </cell>
          <cell r="D54" t="str">
            <v>南逆井２</v>
          </cell>
          <cell r="E54" t="str">
            <v>⑬</v>
          </cell>
          <cell r="F54">
            <v>510</v>
          </cell>
          <cell r="G54">
            <v>510</v>
          </cell>
        </row>
        <row r="55">
          <cell r="C55" t="str">
            <v>089049</v>
          </cell>
          <cell r="D55" t="str">
            <v>南逆井３</v>
          </cell>
          <cell r="E55" t="str">
            <v>⑬</v>
          </cell>
          <cell r="F55">
            <v>525</v>
          </cell>
          <cell r="G55">
            <v>525</v>
          </cell>
        </row>
        <row r="56">
          <cell r="C56" t="str">
            <v>089050</v>
          </cell>
          <cell r="D56" t="str">
            <v>南逆井４</v>
          </cell>
          <cell r="E56" t="str">
            <v>⑬</v>
          </cell>
          <cell r="F56">
            <v>750</v>
          </cell>
          <cell r="G56">
            <v>750</v>
          </cell>
        </row>
        <row r="57">
          <cell r="C57" t="str">
            <v>089051</v>
          </cell>
          <cell r="D57" t="str">
            <v>南逆井５</v>
          </cell>
          <cell r="E57" t="str">
            <v>⑬</v>
          </cell>
          <cell r="F57">
            <v>205</v>
          </cell>
          <cell r="G57">
            <v>205</v>
          </cell>
        </row>
        <row r="58">
          <cell r="C58" t="str">
            <v>089052</v>
          </cell>
          <cell r="D58" t="str">
            <v>南逆井６</v>
          </cell>
          <cell r="E58" t="str">
            <v>⑬</v>
          </cell>
          <cell r="F58">
            <v>540</v>
          </cell>
          <cell r="G58">
            <v>540</v>
          </cell>
        </row>
        <row r="59">
          <cell r="C59" t="str">
            <v>089053</v>
          </cell>
          <cell r="D59" t="str">
            <v>南逆井７</v>
          </cell>
          <cell r="E59" t="str">
            <v>⑬</v>
          </cell>
          <cell r="F59">
            <v>385</v>
          </cell>
          <cell r="G59">
            <v>385</v>
          </cell>
        </row>
        <row r="60">
          <cell r="C60" t="str">
            <v>089054</v>
          </cell>
          <cell r="D60" t="str">
            <v>新逆井１・２</v>
          </cell>
          <cell r="E60" t="str">
            <v>⑬</v>
          </cell>
          <cell r="F60">
            <v>890</v>
          </cell>
          <cell r="G60">
            <v>890</v>
          </cell>
        </row>
        <row r="61">
          <cell r="C61" t="str">
            <v>089055</v>
          </cell>
          <cell r="D61" t="str">
            <v>東逆井１</v>
          </cell>
          <cell r="E61" t="str">
            <v>⑬</v>
          </cell>
          <cell r="F61">
            <v>435</v>
          </cell>
          <cell r="G61">
            <v>435</v>
          </cell>
        </row>
        <row r="62">
          <cell r="C62" t="str">
            <v>089056</v>
          </cell>
          <cell r="D62" t="str">
            <v>大井</v>
          </cell>
          <cell r="E62" t="str">
            <v>⑬</v>
          </cell>
          <cell r="F62">
            <v>510</v>
          </cell>
          <cell r="G62">
            <v>510</v>
          </cell>
        </row>
        <row r="63">
          <cell r="C63" t="str">
            <v>089057</v>
          </cell>
          <cell r="D63" t="str">
            <v>大津ヶ丘１　沼南支所</v>
          </cell>
          <cell r="E63" t="str">
            <v>⑪</v>
          </cell>
          <cell r="F63">
            <v>380</v>
          </cell>
          <cell r="G63">
            <v>380</v>
          </cell>
        </row>
        <row r="64">
          <cell r="C64" t="str">
            <v>089058</v>
          </cell>
          <cell r="D64" t="str">
            <v>大津ヶ丘２</v>
          </cell>
          <cell r="E64" t="str">
            <v>⑬</v>
          </cell>
          <cell r="F64">
            <v>610</v>
          </cell>
          <cell r="G64">
            <v>610</v>
          </cell>
        </row>
        <row r="65">
          <cell r="C65" t="str">
            <v>089059</v>
          </cell>
          <cell r="D65" t="str">
            <v>大津ヶ丘３Ａ</v>
          </cell>
          <cell r="E65" t="str">
            <v>⑬</v>
          </cell>
          <cell r="F65">
            <v>640</v>
          </cell>
          <cell r="G65">
            <v>640</v>
          </cell>
        </row>
        <row r="66">
          <cell r="C66" t="str">
            <v>089060</v>
          </cell>
          <cell r="D66" t="str">
            <v>大津ヶ丘３Ｂ</v>
          </cell>
          <cell r="E66" t="str">
            <v>⑬</v>
          </cell>
          <cell r="F66">
            <v>635</v>
          </cell>
          <cell r="G66">
            <v>635</v>
          </cell>
        </row>
        <row r="67">
          <cell r="C67" t="str">
            <v>089061</v>
          </cell>
          <cell r="D67" t="str">
            <v>大津ヶ丘４A</v>
          </cell>
          <cell r="E67" t="str">
            <v>⑬</v>
          </cell>
          <cell r="F67">
            <v>590</v>
          </cell>
          <cell r="G67">
            <v>590</v>
          </cell>
        </row>
        <row r="68">
          <cell r="C68" t="str">
            <v>089074</v>
          </cell>
          <cell r="D68" t="str">
            <v>大津ヶ丘４B</v>
          </cell>
          <cell r="E68" t="str">
            <v>⑮</v>
          </cell>
          <cell r="F68">
            <v>360</v>
          </cell>
          <cell r="G68">
            <v>360</v>
          </cell>
        </row>
        <row r="69">
          <cell r="C69" t="str">
            <v>089062</v>
          </cell>
          <cell r="D69" t="str">
            <v>大津ヶ丘中学校</v>
          </cell>
          <cell r="E69" t="str">
            <v>⑬</v>
          </cell>
          <cell r="F69">
            <v>580</v>
          </cell>
          <cell r="G69">
            <v>580</v>
          </cell>
        </row>
        <row r="70">
          <cell r="C70" t="str">
            <v>089063</v>
          </cell>
          <cell r="D70" t="str">
            <v>塚崎１</v>
          </cell>
          <cell r="E70" t="str">
            <v>⑬</v>
          </cell>
          <cell r="F70">
            <v>355</v>
          </cell>
          <cell r="G70">
            <v>355</v>
          </cell>
        </row>
        <row r="71">
          <cell r="C71" t="str">
            <v>089064</v>
          </cell>
          <cell r="D71" t="str">
            <v>塚崎２</v>
          </cell>
          <cell r="E71" t="str">
            <v>⑮</v>
          </cell>
          <cell r="F71">
            <v>520</v>
          </cell>
          <cell r="G71">
            <v>520</v>
          </cell>
        </row>
        <row r="72">
          <cell r="C72" t="str">
            <v>089065</v>
          </cell>
          <cell r="D72" t="str">
            <v>沼南緑台</v>
          </cell>
          <cell r="E72" t="str">
            <v>⑬</v>
          </cell>
          <cell r="F72">
            <v>570</v>
          </cell>
          <cell r="G72">
            <v>570</v>
          </cell>
        </row>
        <row r="73">
          <cell r="C73" t="str">
            <v>089066</v>
          </cell>
          <cell r="D73" t="str">
            <v>手賀の杜1・2・3</v>
          </cell>
          <cell r="E73" t="str">
            <v>⑬</v>
          </cell>
          <cell r="F73">
            <v>780</v>
          </cell>
          <cell r="G73">
            <v>780</v>
          </cell>
        </row>
        <row r="74">
          <cell r="C74" t="str">
            <v>089067</v>
          </cell>
          <cell r="D74" t="str">
            <v>手賀の杜3・4・5</v>
          </cell>
          <cell r="E74" t="str">
            <v>⑬</v>
          </cell>
          <cell r="F74">
            <v>580</v>
          </cell>
          <cell r="G74">
            <v>580</v>
          </cell>
        </row>
        <row r="75">
          <cell r="C75" t="str">
            <v>089068</v>
          </cell>
          <cell r="D75" t="str">
            <v>鷲野谷・岩井</v>
          </cell>
          <cell r="E75" t="str">
            <v>⑪</v>
          </cell>
          <cell r="F75">
            <v>260</v>
          </cell>
          <cell r="G75">
            <v>260</v>
          </cell>
        </row>
        <row r="76">
          <cell r="C76" t="str">
            <v>089069</v>
          </cell>
          <cell r="D76" t="str">
            <v>五條谷・大井</v>
          </cell>
          <cell r="E76" t="str">
            <v>⑬</v>
          </cell>
          <cell r="F76">
            <v>270</v>
          </cell>
          <cell r="G76">
            <v>270</v>
          </cell>
        </row>
        <row r="77">
          <cell r="C77" t="str">
            <v>089071</v>
          </cell>
          <cell r="D77" t="str">
            <v>逆井4B</v>
          </cell>
          <cell r="E77" t="str">
            <v>⑬</v>
          </cell>
          <cell r="F77">
            <v>375</v>
          </cell>
          <cell r="G77">
            <v>375</v>
          </cell>
        </row>
        <row r="78">
          <cell r="C78" t="str">
            <v>089072</v>
          </cell>
          <cell r="D78" t="str">
            <v>逆井2B</v>
          </cell>
          <cell r="E78" t="str">
            <v>⑬</v>
          </cell>
          <cell r="F78">
            <v>435</v>
          </cell>
          <cell r="G78">
            <v>435</v>
          </cell>
        </row>
        <row r="79">
          <cell r="C79" t="str">
            <v>089073</v>
          </cell>
          <cell r="D79" t="str">
            <v>酒井根7</v>
          </cell>
          <cell r="E79" t="str">
            <v>⑬</v>
          </cell>
          <cell r="F79">
            <v>345</v>
          </cell>
          <cell r="G79">
            <v>345</v>
          </cell>
        </row>
        <row r="80">
          <cell r="C80" t="str">
            <v>089075</v>
          </cell>
          <cell r="D80" t="str">
            <v>西山２</v>
          </cell>
          <cell r="F80">
            <v>350</v>
          </cell>
          <cell r="G80">
            <v>350</v>
          </cell>
        </row>
      </sheetData>
      <sheetData sheetId="4">
        <row r="1">
          <cell r="C1" t="str">
            <v>柏北版</v>
          </cell>
        </row>
        <row r="3">
          <cell r="D3" t="str">
            <v/>
          </cell>
          <cell r="E3" t="str">
            <v/>
          </cell>
          <cell r="G3" t="str">
            <v/>
          </cell>
        </row>
        <row r="4">
          <cell r="D4">
            <v>79</v>
          </cell>
          <cell r="E4">
            <v>37775</v>
          </cell>
          <cell r="G4">
            <v>37775</v>
          </cell>
        </row>
        <row r="5">
          <cell r="D5" t="str">
            <v>エリア名</v>
          </cell>
          <cell r="E5" t="str">
            <v>便</v>
          </cell>
          <cell r="F5" t="str">
            <v>新聞</v>
          </cell>
          <cell r="G5" t="str">
            <v>折込</v>
          </cell>
          <cell r="H5" t="str">
            <v>手段</v>
          </cell>
        </row>
        <row r="6">
          <cell r="C6" t="str">
            <v>080001</v>
          </cell>
          <cell r="D6" t="str">
            <v>松ヶ崎 １</v>
          </cell>
          <cell r="E6" t="str">
            <v>⑭</v>
          </cell>
          <cell r="F6">
            <v>430</v>
          </cell>
          <cell r="G6">
            <v>430</v>
          </cell>
        </row>
        <row r="7">
          <cell r="C7" t="str">
            <v>080002</v>
          </cell>
          <cell r="D7" t="str">
            <v>松ヶ崎 ２</v>
          </cell>
          <cell r="E7" t="str">
            <v>⑭</v>
          </cell>
          <cell r="F7">
            <v>570</v>
          </cell>
          <cell r="G7">
            <v>570</v>
          </cell>
        </row>
        <row r="8">
          <cell r="C8" t="str">
            <v>080003</v>
          </cell>
          <cell r="D8" t="str">
            <v>松ヶ崎 ３</v>
          </cell>
          <cell r="E8" t="str">
            <v>⑭</v>
          </cell>
          <cell r="F8">
            <v>345</v>
          </cell>
          <cell r="G8">
            <v>345</v>
          </cell>
        </row>
        <row r="9">
          <cell r="C9" t="str">
            <v>080004</v>
          </cell>
          <cell r="D9" t="str">
            <v>松ヶ崎 ４</v>
          </cell>
          <cell r="E9" t="str">
            <v>⑭</v>
          </cell>
          <cell r="F9">
            <v>860</v>
          </cell>
          <cell r="G9">
            <v>860</v>
          </cell>
        </row>
        <row r="10">
          <cell r="C10" t="str">
            <v>080005</v>
          </cell>
          <cell r="D10" t="str">
            <v>松ヶ崎 ５</v>
          </cell>
          <cell r="E10" t="str">
            <v>⑭</v>
          </cell>
          <cell r="F10">
            <v>450</v>
          </cell>
          <cell r="G10">
            <v>450</v>
          </cell>
        </row>
        <row r="11">
          <cell r="C11" t="str">
            <v>080006</v>
          </cell>
          <cell r="D11" t="str">
            <v>松ヶ崎 ６</v>
          </cell>
          <cell r="E11" t="str">
            <v>⑭</v>
          </cell>
          <cell r="F11">
            <v>490</v>
          </cell>
          <cell r="G11">
            <v>490</v>
          </cell>
        </row>
        <row r="12">
          <cell r="C12" t="str">
            <v>080007</v>
          </cell>
          <cell r="D12" t="str">
            <v>十余二 A</v>
          </cell>
          <cell r="E12" t="str">
            <v>⑭</v>
          </cell>
          <cell r="F12">
            <v>380</v>
          </cell>
          <cell r="G12">
            <v>380</v>
          </cell>
        </row>
        <row r="13">
          <cell r="C13" t="str">
            <v>080008</v>
          </cell>
          <cell r="D13" t="str">
            <v>根戸 １</v>
          </cell>
          <cell r="E13" t="str">
            <v>⑭</v>
          </cell>
          <cell r="F13">
            <v>400</v>
          </cell>
          <cell r="G13">
            <v>400</v>
          </cell>
        </row>
        <row r="14">
          <cell r="C14" t="str">
            <v>080009</v>
          </cell>
          <cell r="D14" t="str">
            <v>根戸 ２</v>
          </cell>
          <cell r="E14" t="str">
            <v>⑭</v>
          </cell>
          <cell r="F14">
            <v>365</v>
          </cell>
          <cell r="G14">
            <v>365</v>
          </cell>
        </row>
        <row r="15">
          <cell r="C15" t="str">
            <v>080010</v>
          </cell>
          <cell r="D15" t="str">
            <v>根戸 ３</v>
          </cell>
          <cell r="E15" t="str">
            <v>⑭</v>
          </cell>
          <cell r="F15">
            <v>360</v>
          </cell>
          <cell r="G15">
            <v>360</v>
          </cell>
        </row>
        <row r="16">
          <cell r="C16" t="str">
            <v>080011</v>
          </cell>
          <cell r="D16" t="str">
            <v>根戸 ４</v>
          </cell>
          <cell r="E16" t="str">
            <v>⑮</v>
          </cell>
          <cell r="F16">
            <v>660</v>
          </cell>
          <cell r="G16">
            <v>660</v>
          </cell>
        </row>
        <row r="17">
          <cell r="C17" t="str">
            <v>080012</v>
          </cell>
          <cell r="D17" t="str">
            <v>根戸 ５</v>
          </cell>
          <cell r="E17" t="str">
            <v>⑭</v>
          </cell>
          <cell r="F17">
            <v>310</v>
          </cell>
          <cell r="G17">
            <v>310</v>
          </cell>
        </row>
        <row r="18">
          <cell r="C18" t="str">
            <v>080013</v>
          </cell>
          <cell r="D18" t="str">
            <v>根戸 ６</v>
          </cell>
          <cell r="E18" t="str">
            <v>⑭</v>
          </cell>
          <cell r="F18">
            <v>640</v>
          </cell>
          <cell r="G18">
            <v>640</v>
          </cell>
        </row>
        <row r="19">
          <cell r="C19" t="str">
            <v>080014</v>
          </cell>
          <cell r="D19" t="str">
            <v>根戸 ７</v>
          </cell>
          <cell r="E19" t="str">
            <v>⑭</v>
          </cell>
          <cell r="F19">
            <v>690</v>
          </cell>
          <cell r="G19">
            <v>690</v>
          </cell>
        </row>
        <row r="20">
          <cell r="C20" t="str">
            <v>080015</v>
          </cell>
          <cell r="D20" t="str">
            <v>根戸 ８</v>
          </cell>
          <cell r="E20" t="str">
            <v>⑭</v>
          </cell>
          <cell r="F20">
            <v>640</v>
          </cell>
          <cell r="G20">
            <v>640</v>
          </cell>
        </row>
        <row r="21">
          <cell r="C21" t="str">
            <v>080016</v>
          </cell>
          <cell r="D21" t="str">
            <v>根戸 ９</v>
          </cell>
          <cell r="E21" t="str">
            <v>⑭</v>
          </cell>
          <cell r="F21">
            <v>485</v>
          </cell>
          <cell r="G21">
            <v>485</v>
          </cell>
        </row>
        <row r="22">
          <cell r="C22" t="str">
            <v>080017</v>
          </cell>
          <cell r="D22" t="str">
            <v>松葉町1Ａ</v>
          </cell>
          <cell r="E22" t="str">
            <v>⑭</v>
          </cell>
          <cell r="F22">
            <v>400</v>
          </cell>
          <cell r="G22">
            <v>400</v>
          </cell>
        </row>
        <row r="23">
          <cell r="C23" t="str">
            <v>080018</v>
          </cell>
          <cell r="D23" t="str">
            <v>松葉町2.3</v>
          </cell>
          <cell r="E23" t="str">
            <v>⑭</v>
          </cell>
          <cell r="F23">
            <v>500</v>
          </cell>
          <cell r="G23">
            <v>500</v>
          </cell>
        </row>
        <row r="24">
          <cell r="C24" t="str">
            <v>080019</v>
          </cell>
          <cell r="D24" t="str">
            <v>松葉町3･7</v>
          </cell>
          <cell r="E24" t="str">
            <v>⑭</v>
          </cell>
          <cell r="F24">
            <v>370</v>
          </cell>
          <cell r="G24">
            <v>370</v>
          </cell>
        </row>
        <row r="25">
          <cell r="C25" t="str">
            <v>080020</v>
          </cell>
          <cell r="D25" t="str">
            <v>松葉町4</v>
          </cell>
          <cell r="E25" t="str">
            <v>⑭</v>
          </cell>
          <cell r="F25">
            <v>660</v>
          </cell>
          <cell r="G25">
            <v>660</v>
          </cell>
        </row>
        <row r="26">
          <cell r="C26" t="str">
            <v>080021</v>
          </cell>
          <cell r="D26" t="str">
            <v>松葉町5Ａ</v>
          </cell>
          <cell r="E26" t="str">
            <v>⑭</v>
          </cell>
          <cell r="F26">
            <v>630</v>
          </cell>
          <cell r="G26">
            <v>630</v>
          </cell>
        </row>
        <row r="27">
          <cell r="C27" t="str">
            <v>080022</v>
          </cell>
          <cell r="D27" t="str">
            <v>松葉町5Ｂ</v>
          </cell>
          <cell r="E27" t="str">
            <v>⑭</v>
          </cell>
          <cell r="F27">
            <v>690</v>
          </cell>
          <cell r="G27">
            <v>690</v>
          </cell>
        </row>
        <row r="28">
          <cell r="C28" t="str">
            <v>080023</v>
          </cell>
          <cell r="D28" t="str">
            <v>松葉町7</v>
          </cell>
          <cell r="E28" t="str">
            <v>⑭</v>
          </cell>
          <cell r="F28">
            <v>470</v>
          </cell>
          <cell r="G28">
            <v>470</v>
          </cell>
        </row>
        <row r="29">
          <cell r="C29" t="str">
            <v>080024</v>
          </cell>
          <cell r="D29" t="str">
            <v>花野井１松葉町6</v>
          </cell>
          <cell r="E29" t="str">
            <v>⑭</v>
          </cell>
          <cell r="F29">
            <v>630</v>
          </cell>
          <cell r="G29">
            <v>630</v>
          </cell>
        </row>
        <row r="30">
          <cell r="C30" t="str">
            <v>080025</v>
          </cell>
          <cell r="D30" t="str">
            <v>花野井2松葉町6</v>
          </cell>
          <cell r="E30" t="str">
            <v>⑭</v>
          </cell>
          <cell r="F30">
            <v>735</v>
          </cell>
          <cell r="G30">
            <v>735</v>
          </cell>
        </row>
        <row r="31">
          <cell r="C31" t="str">
            <v>080026</v>
          </cell>
          <cell r="D31" t="str">
            <v>花野井3</v>
          </cell>
          <cell r="E31" t="str">
            <v>⑭</v>
          </cell>
          <cell r="F31">
            <v>370</v>
          </cell>
          <cell r="G31">
            <v>370</v>
          </cell>
        </row>
        <row r="32">
          <cell r="C32" t="str">
            <v>080027</v>
          </cell>
          <cell r="D32" t="str">
            <v>花野井4松葉町6</v>
          </cell>
          <cell r="E32" t="str">
            <v>⑭</v>
          </cell>
          <cell r="F32">
            <v>420</v>
          </cell>
          <cell r="G32">
            <v>420</v>
          </cell>
        </row>
        <row r="33">
          <cell r="C33" t="str">
            <v>080028</v>
          </cell>
          <cell r="D33" t="str">
            <v>花野井5</v>
          </cell>
          <cell r="G33">
            <v>0</v>
          </cell>
        </row>
        <row r="34">
          <cell r="C34" t="str">
            <v>080029</v>
          </cell>
          <cell r="D34" t="str">
            <v>花野井Ａ①</v>
          </cell>
          <cell r="E34" t="str">
            <v>⑭</v>
          </cell>
          <cell r="F34">
            <v>500</v>
          </cell>
          <cell r="G34">
            <v>500</v>
          </cell>
        </row>
        <row r="35">
          <cell r="C35" t="str">
            <v>080030</v>
          </cell>
          <cell r="D35" t="str">
            <v>花野井Ｂ　(柏ビレジ)</v>
          </cell>
          <cell r="E35" t="str">
            <v>⑭</v>
          </cell>
          <cell r="F35">
            <v>330</v>
          </cell>
          <cell r="G35">
            <v>330</v>
          </cell>
        </row>
        <row r="36">
          <cell r="C36" t="str">
            <v>080031</v>
          </cell>
          <cell r="D36" t="str">
            <v>花野井C　(柏ビレジ)</v>
          </cell>
          <cell r="E36" t="str">
            <v>⑭</v>
          </cell>
          <cell r="F36">
            <v>345</v>
          </cell>
          <cell r="G36">
            <v>345</v>
          </cell>
        </row>
        <row r="37">
          <cell r="C37" t="str">
            <v>080032</v>
          </cell>
          <cell r="D37" t="str">
            <v>大室1</v>
          </cell>
          <cell r="E37" t="str">
            <v>⑭</v>
          </cell>
          <cell r="F37">
            <v>450</v>
          </cell>
          <cell r="G37">
            <v>450</v>
          </cell>
        </row>
        <row r="38">
          <cell r="C38" t="str">
            <v>080033</v>
          </cell>
          <cell r="D38" t="str">
            <v>大室2　(柏ビレジ)</v>
          </cell>
          <cell r="E38" t="str">
            <v>⑭</v>
          </cell>
          <cell r="F38">
            <v>410</v>
          </cell>
          <cell r="G38">
            <v>410</v>
          </cell>
        </row>
        <row r="39">
          <cell r="C39" t="str">
            <v>080034</v>
          </cell>
          <cell r="D39" t="str">
            <v>大室3A</v>
          </cell>
          <cell r="E39" t="str">
            <v>⑭</v>
          </cell>
          <cell r="F39">
            <v>290</v>
          </cell>
          <cell r="G39">
            <v>290</v>
          </cell>
        </row>
        <row r="40">
          <cell r="C40" t="str">
            <v>080035</v>
          </cell>
          <cell r="D40" t="str">
            <v>大室4　(柏ビレジ)</v>
          </cell>
          <cell r="E40" t="str">
            <v>⑭</v>
          </cell>
          <cell r="F40">
            <v>235</v>
          </cell>
          <cell r="G40">
            <v>235</v>
          </cell>
        </row>
        <row r="41">
          <cell r="C41" t="str">
            <v>080036</v>
          </cell>
          <cell r="D41" t="str">
            <v>大室5　(柏ビレジ)</v>
          </cell>
          <cell r="E41" t="str">
            <v>⑭</v>
          </cell>
          <cell r="F41">
            <v>420</v>
          </cell>
          <cell r="G41">
            <v>420</v>
          </cell>
        </row>
        <row r="42">
          <cell r="C42" t="str">
            <v>080037</v>
          </cell>
          <cell r="D42" t="str">
            <v>若柴・花野井</v>
          </cell>
          <cell r="E42" t="str">
            <v>⑭</v>
          </cell>
          <cell r="F42">
            <v>465</v>
          </cell>
          <cell r="G42">
            <v>465</v>
          </cell>
        </row>
        <row r="43">
          <cell r="C43" t="str">
            <v>080038</v>
          </cell>
          <cell r="D43" t="str">
            <v>宿連寺1</v>
          </cell>
          <cell r="E43" t="str">
            <v>⑭</v>
          </cell>
          <cell r="F43">
            <v>565</v>
          </cell>
          <cell r="G43">
            <v>565</v>
          </cell>
        </row>
        <row r="44">
          <cell r="C44" t="str">
            <v>080039</v>
          </cell>
          <cell r="D44" t="str">
            <v>宿連寺2</v>
          </cell>
          <cell r="E44" t="str">
            <v>⑭</v>
          </cell>
          <cell r="F44">
            <v>430</v>
          </cell>
          <cell r="G44">
            <v>430</v>
          </cell>
        </row>
        <row r="45">
          <cell r="C45" t="str">
            <v>080040</v>
          </cell>
          <cell r="D45" t="str">
            <v>布施1</v>
          </cell>
          <cell r="E45" t="str">
            <v>⑭</v>
          </cell>
          <cell r="F45">
            <v>320</v>
          </cell>
          <cell r="G45">
            <v>320</v>
          </cell>
        </row>
        <row r="46">
          <cell r="C46" t="str">
            <v>080041</v>
          </cell>
          <cell r="D46" t="str">
            <v>布施2</v>
          </cell>
          <cell r="E46" t="str">
            <v>⑭</v>
          </cell>
          <cell r="F46">
            <v>590</v>
          </cell>
          <cell r="G46">
            <v>590</v>
          </cell>
        </row>
        <row r="47">
          <cell r="C47" t="str">
            <v>080042</v>
          </cell>
          <cell r="D47" t="str">
            <v>布施新町1.2</v>
          </cell>
          <cell r="E47" t="str">
            <v>⑮</v>
          </cell>
          <cell r="F47">
            <v>400</v>
          </cell>
          <cell r="G47">
            <v>400</v>
          </cell>
        </row>
        <row r="48">
          <cell r="C48" t="str">
            <v>080043</v>
          </cell>
          <cell r="D48" t="str">
            <v>布施新町3</v>
          </cell>
          <cell r="E48" t="str">
            <v>⑭</v>
          </cell>
          <cell r="F48">
            <v>435</v>
          </cell>
          <cell r="G48">
            <v>435</v>
          </cell>
        </row>
        <row r="49">
          <cell r="C49" t="str">
            <v>080044</v>
          </cell>
          <cell r="D49" t="str">
            <v>布施新町4</v>
          </cell>
          <cell r="E49" t="str">
            <v>⑭</v>
          </cell>
          <cell r="F49">
            <v>360</v>
          </cell>
          <cell r="G49">
            <v>360</v>
          </cell>
        </row>
        <row r="50">
          <cell r="C50" t="str">
            <v>080045</v>
          </cell>
          <cell r="D50" t="str">
            <v>十余二　1</v>
          </cell>
          <cell r="F50">
            <v>0</v>
          </cell>
          <cell r="G50">
            <v>0</v>
          </cell>
        </row>
        <row r="51">
          <cell r="C51" t="str">
            <v>080046</v>
          </cell>
          <cell r="D51" t="str">
            <v>十余二　2</v>
          </cell>
          <cell r="E51" t="str">
            <v>⑭</v>
          </cell>
          <cell r="F51">
            <v>700</v>
          </cell>
          <cell r="G51">
            <v>700</v>
          </cell>
        </row>
        <row r="52">
          <cell r="C52" t="str">
            <v>080047</v>
          </cell>
          <cell r="D52" t="str">
            <v>十余二・若柴</v>
          </cell>
          <cell r="E52" t="str">
            <v>⑭</v>
          </cell>
          <cell r="F52">
            <v>560</v>
          </cell>
          <cell r="G52">
            <v>560</v>
          </cell>
        </row>
        <row r="53">
          <cell r="C53" t="str">
            <v>080048</v>
          </cell>
          <cell r="D53" t="str">
            <v>若柴　１</v>
          </cell>
          <cell r="E53" t="str">
            <v>⑭</v>
          </cell>
          <cell r="F53">
            <v>360</v>
          </cell>
          <cell r="G53">
            <v>360</v>
          </cell>
        </row>
        <row r="54">
          <cell r="C54" t="str">
            <v>080049</v>
          </cell>
          <cell r="D54" t="str">
            <v>十余二・高田</v>
          </cell>
          <cell r="E54" t="str">
            <v>⑭</v>
          </cell>
          <cell r="F54">
            <v>285</v>
          </cell>
          <cell r="G54">
            <v>285</v>
          </cell>
        </row>
        <row r="55">
          <cell r="C55" t="str">
            <v>080050</v>
          </cell>
          <cell r="D55" t="str">
            <v>高田1</v>
          </cell>
          <cell r="E55" t="str">
            <v>⑭</v>
          </cell>
          <cell r="F55">
            <v>665</v>
          </cell>
          <cell r="G55">
            <v>665</v>
          </cell>
        </row>
        <row r="56">
          <cell r="C56" t="str">
            <v>080051</v>
          </cell>
          <cell r="D56" t="str">
            <v>高田2</v>
          </cell>
          <cell r="E56" t="str">
            <v>⑭</v>
          </cell>
          <cell r="F56">
            <v>540</v>
          </cell>
          <cell r="G56">
            <v>540</v>
          </cell>
        </row>
        <row r="57">
          <cell r="C57" t="str">
            <v>080055</v>
          </cell>
          <cell r="D57" t="str">
            <v>柏の葉1・2</v>
          </cell>
          <cell r="E57" t="str">
            <v>⑭</v>
          </cell>
          <cell r="F57">
            <v>420</v>
          </cell>
          <cell r="G57">
            <v>420</v>
          </cell>
        </row>
        <row r="58">
          <cell r="C58" t="str">
            <v>080056</v>
          </cell>
          <cell r="D58" t="str">
            <v>柏の葉２・３</v>
          </cell>
          <cell r="E58" t="str">
            <v>⑭</v>
          </cell>
          <cell r="F58">
            <v>520</v>
          </cell>
          <cell r="G58">
            <v>520</v>
          </cell>
        </row>
        <row r="59">
          <cell r="C59" t="str">
            <v>080059</v>
          </cell>
          <cell r="D59" t="str">
            <v>柏の葉6</v>
          </cell>
          <cell r="F59">
            <v>0</v>
          </cell>
          <cell r="G59">
            <v>0</v>
          </cell>
        </row>
        <row r="60">
          <cell r="C60" t="str">
            <v>080060</v>
          </cell>
          <cell r="D60" t="str">
            <v>みどり台1</v>
          </cell>
          <cell r="E60" t="str">
            <v>⑭</v>
          </cell>
          <cell r="F60">
            <v>220</v>
          </cell>
          <cell r="G60">
            <v>220</v>
          </cell>
        </row>
        <row r="61">
          <cell r="C61" t="str">
            <v>080061</v>
          </cell>
          <cell r="D61" t="str">
            <v>みどり台2</v>
          </cell>
          <cell r="E61" t="str">
            <v>⑭</v>
          </cell>
          <cell r="F61">
            <v>440</v>
          </cell>
          <cell r="G61">
            <v>440</v>
          </cell>
        </row>
        <row r="62">
          <cell r="C62" t="str">
            <v>080062</v>
          </cell>
          <cell r="D62" t="str">
            <v>みどり台3</v>
          </cell>
          <cell r="E62" t="str">
            <v>⑭</v>
          </cell>
          <cell r="F62">
            <v>440</v>
          </cell>
          <cell r="G62">
            <v>440</v>
          </cell>
        </row>
        <row r="63">
          <cell r="C63" t="str">
            <v>080063</v>
          </cell>
          <cell r="D63" t="str">
            <v>みどり台4・5</v>
          </cell>
          <cell r="E63" t="str">
            <v>⑭</v>
          </cell>
          <cell r="F63">
            <v>420</v>
          </cell>
          <cell r="G63">
            <v>420</v>
          </cell>
        </row>
        <row r="64">
          <cell r="C64" t="str">
            <v>080064</v>
          </cell>
          <cell r="D64" t="str">
            <v>伊勢原１</v>
          </cell>
          <cell r="F64">
            <v>0</v>
          </cell>
          <cell r="G64">
            <v>0</v>
          </cell>
        </row>
        <row r="65">
          <cell r="C65" t="str">
            <v>080065</v>
          </cell>
          <cell r="D65" t="str">
            <v>西原１Ａ</v>
          </cell>
          <cell r="E65" t="str">
            <v>⑭</v>
          </cell>
          <cell r="F65">
            <v>470</v>
          </cell>
          <cell r="G65">
            <v>470</v>
          </cell>
        </row>
        <row r="66">
          <cell r="C66" t="str">
            <v>080066</v>
          </cell>
          <cell r="D66" t="str">
            <v>西原1Ｂ・２</v>
          </cell>
          <cell r="E66" t="str">
            <v>⑭</v>
          </cell>
          <cell r="F66">
            <v>475</v>
          </cell>
          <cell r="G66">
            <v>475</v>
          </cell>
        </row>
        <row r="67">
          <cell r="C67" t="str">
            <v>080067</v>
          </cell>
          <cell r="D67" t="str">
            <v>西原2</v>
          </cell>
          <cell r="E67" t="str">
            <v>⑭</v>
          </cell>
          <cell r="F67">
            <v>260</v>
          </cell>
          <cell r="G67">
            <v>260</v>
          </cell>
        </row>
        <row r="68">
          <cell r="C68" t="str">
            <v>080068</v>
          </cell>
          <cell r="D68" t="str">
            <v>西原4</v>
          </cell>
          <cell r="E68" t="str">
            <v>⑭</v>
          </cell>
          <cell r="F68">
            <v>505</v>
          </cell>
          <cell r="G68">
            <v>505</v>
          </cell>
        </row>
        <row r="69">
          <cell r="C69" t="str">
            <v>080069</v>
          </cell>
          <cell r="D69" t="str">
            <v>西原5Ａ</v>
          </cell>
          <cell r="E69" t="str">
            <v>⑭</v>
          </cell>
          <cell r="F69">
            <v>300</v>
          </cell>
          <cell r="G69">
            <v>300</v>
          </cell>
        </row>
        <row r="70">
          <cell r="C70" t="str">
            <v>080070</v>
          </cell>
          <cell r="D70" t="str">
            <v>西原５Ｂ</v>
          </cell>
          <cell r="E70" t="str">
            <v>⑭</v>
          </cell>
          <cell r="F70">
            <v>375</v>
          </cell>
          <cell r="G70">
            <v>375</v>
          </cell>
        </row>
        <row r="71">
          <cell r="C71" t="str">
            <v>080071</v>
          </cell>
          <cell r="D71" t="str">
            <v>西原 6 .7A</v>
          </cell>
          <cell r="E71" t="str">
            <v>⑭</v>
          </cell>
          <cell r="F71">
            <v>440</v>
          </cell>
          <cell r="G71">
            <v>440</v>
          </cell>
        </row>
        <row r="72">
          <cell r="C72" t="str">
            <v>080072</v>
          </cell>
          <cell r="D72" t="str">
            <v>西柏台1</v>
          </cell>
          <cell r="E72" t="str">
            <v>⑭</v>
          </cell>
          <cell r="F72">
            <v>360</v>
          </cell>
          <cell r="G72">
            <v>360</v>
          </cell>
        </row>
        <row r="73">
          <cell r="C73" t="str">
            <v>080073</v>
          </cell>
          <cell r="D73" t="str">
            <v>西柏台2</v>
          </cell>
          <cell r="E73" t="str">
            <v>⑭</v>
          </cell>
          <cell r="F73">
            <v>700</v>
          </cell>
          <cell r="G73">
            <v>700</v>
          </cell>
        </row>
        <row r="74">
          <cell r="C74" t="str">
            <v>080074</v>
          </cell>
          <cell r="D74" t="str">
            <v>駒木台</v>
          </cell>
          <cell r="E74" t="str">
            <v>⑭</v>
          </cell>
          <cell r="F74">
            <v>340</v>
          </cell>
          <cell r="G74">
            <v>340</v>
          </cell>
        </row>
        <row r="75">
          <cell r="C75" t="str">
            <v>080075</v>
          </cell>
          <cell r="D75" t="str">
            <v>青田</v>
          </cell>
          <cell r="F75">
            <v>0</v>
          </cell>
          <cell r="G75">
            <v>0</v>
          </cell>
        </row>
        <row r="76">
          <cell r="C76" t="str">
            <v>080076</v>
          </cell>
          <cell r="D76" t="str">
            <v>小青田・船戸A</v>
          </cell>
          <cell r="E76" t="str">
            <v>⑭</v>
          </cell>
          <cell r="F76">
            <v>800</v>
          </cell>
          <cell r="G76">
            <v>800</v>
          </cell>
        </row>
        <row r="77">
          <cell r="C77" t="str">
            <v>080077</v>
          </cell>
          <cell r="D77" t="str">
            <v>小青田･船戸B</v>
          </cell>
          <cell r="E77" t="str">
            <v>⑭</v>
          </cell>
          <cell r="F77">
            <v>945</v>
          </cell>
          <cell r="G77">
            <v>945</v>
          </cell>
        </row>
        <row r="78">
          <cell r="C78" t="str">
            <v>080078</v>
          </cell>
          <cell r="D78" t="str">
            <v>柏の葉二番街</v>
          </cell>
          <cell r="E78" t="str">
            <v>⑫</v>
          </cell>
          <cell r="F78">
            <v>865</v>
          </cell>
          <cell r="G78">
            <v>865</v>
          </cell>
        </row>
        <row r="79">
          <cell r="C79" t="str">
            <v>080079</v>
          </cell>
          <cell r="D79" t="str">
            <v>若柴　A</v>
          </cell>
          <cell r="E79" t="str">
            <v>⑭</v>
          </cell>
          <cell r="F79">
            <v>620</v>
          </cell>
          <cell r="G79">
            <v>620</v>
          </cell>
        </row>
        <row r="80">
          <cell r="C80" t="str">
            <v>080080</v>
          </cell>
          <cell r="D80" t="str">
            <v>松葉町1B</v>
          </cell>
          <cell r="E80" t="str">
            <v>⑭</v>
          </cell>
          <cell r="F80">
            <v>545</v>
          </cell>
          <cell r="G80">
            <v>545</v>
          </cell>
        </row>
        <row r="81">
          <cell r="C81" t="str">
            <v>080081</v>
          </cell>
          <cell r="D81" t="str">
            <v>西原 6 .7Ｂ</v>
          </cell>
          <cell r="E81" t="str">
            <v>⑭</v>
          </cell>
          <cell r="F81">
            <v>310</v>
          </cell>
          <cell r="G81">
            <v>310</v>
          </cell>
        </row>
        <row r="82">
          <cell r="C82" t="str">
            <v>080082</v>
          </cell>
          <cell r="D82" t="str">
            <v>花野井Ａ②</v>
          </cell>
          <cell r="E82" t="str">
            <v>⑭</v>
          </cell>
          <cell r="F82">
            <v>400</v>
          </cell>
          <cell r="G82">
            <v>400</v>
          </cell>
        </row>
        <row r="83">
          <cell r="C83" t="str">
            <v>080083</v>
          </cell>
          <cell r="D83" t="str">
            <v>大室3B</v>
          </cell>
          <cell r="E83" t="str">
            <v>⑭</v>
          </cell>
          <cell r="F83">
            <v>340</v>
          </cell>
          <cell r="G83">
            <v>340</v>
          </cell>
        </row>
        <row r="84">
          <cell r="C84" t="str">
            <v>080084</v>
          </cell>
          <cell r="D84" t="str">
            <v>松ヶ崎（柏教習所）</v>
          </cell>
          <cell r="E84" t="str">
            <v>⑭</v>
          </cell>
          <cell r="F84">
            <v>360</v>
          </cell>
          <cell r="G84">
            <v>360</v>
          </cell>
        </row>
        <row r="85">
          <cell r="C85" t="str">
            <v>080085</v>
          </cell>
          <cell r="D85" t="str">
            <v>西原3</v>
          </cell>
          <cell r="E85" t="str">
            <v>⑭</v>
          </cell>
          <cell r="F85">
            <v>460</v>
          </cell>
          <cell r="G85">
            <v>460</v>
          </cell>
        </row>
        <row r="86">
          <cell r="C86" t="str">
            <v>080086</v>
          </cell>
          <cell r="D86" t="str">
            <v>十余二（松ヶ丘住宅前）</v>
          </cell>
          <cell r="E86" t="str">
            <v>⑭</v>
          </cell>
          <cell r="F86">
            <v>410</v>
          </cell>
          <cell r="G86">
            <v>410</v>
          </cell>
        </row>
        <row r="87">
          <cell r="C87" t="str">
            <v>080087</v>
          </cell>
          <cell r="D87" t="str">
            <v>松ヶ崎（めじろ台公園）</v>
          </cell>
          <cell r="E87" t="str">
            <v>⑭</v>
          </cell>
          <cell r="F87">
            <v>400</v>
          </cell>
          <cell r="G87">
            <v>400</v>
          </cell>
        </row>
        <row r="88">
          <cell r="C88" t="str">
            <v>080088</v>
          </cell>
          <cell r="D88" t="str">
            <v>高田（聖徳寺）</v>
          </cell>
          <cell r="E88" t="str">
            <v>⑭</v>
          </cell>
          <cell r="F88">
            <v>680</v>
          </cell>
          <cell r="G88">
            <v>680</v>
          </cell>
        </row>
        <row r="89">
          <cell r="C89" t="str">
            <v>080089</v>
          </cell>
          <cell r="D89" t="str">
            <v>根戸 10</v>
          </cell>
          <cell r="F89">
            <v>350</v>
          </cell>
          <cell r="G89">
            <v>350</v>
          </cell>
        </row>
      </sheetData>
      <sheetData sheetId="5">
        <row r="1">
          <cell r="C1" t="str">
            <v>柏西版</v>
          </cell>
        </row>
        <row r="4">
          <cell r="D4">
            <v>72</v>
          </cell>
          <cell r="E4">
            <v>36705</v>
          </cell>
          <cell r="G4">
            <v>36565</v>
          </cell>
        </row>
        <row r="5">
          <cell r="D5" t="str">
            <v>エリア名</v>
          </cell>
          <cell r="E5" t="str">
            <v>便</v>
          </cell>
          <cell r="F5" t="str">
            <v>新聞</v>
          </cell>
          <cell r="G5" t="str">
            <v>折込</v>
          </cell>
          <cell r="H5" t="str">
            <v>手段</v>
          </cell>
        </row>
        <row r="6">
          <cell r="C6" t="str">
            <v>088001</v>
          </cell>
          <cell r="D6" t="str">
            <v>南柏１・２</v>
          </cell>
          <cell r="E6" t="str">
            <v>⑫</v>
          </cell>
          <cell r="F6">
            <v>1040</v>
          </cell>
          <cell r="G6">
            <v>1040</v>
          </cell>
        </row>
        <row r="7">
          <cell r="C7" t="str">
            <v>088002</v>
          </cell>
          <cell r="D7" t="str">
            <v>豊町　1・２</v>
          </cell>
          <cell r="E7" t="str">
            <v>⑫</v>
          </cell>
          <cell r="F7">
            <v>1025</v>
          </cell>
          <cell r="G7">
            <v>1025</v>
          </cell>
        </row>
        <row r="8">
          <cell r="C8" t="str">
            <v>088003</v>
          </cell>
          <cell r="D8" t="str">
            <v>富里　3</v>
          </cell>
          <cell r="E8" t="str">
            <v>⑫</v>
          </cell>
          <cell r="F8">
            <v>315</v>
          </cell>
          <cell r="G8">
            <v>315</v>
          </cell>
        </row>
        <row r="9">
          <cell r="C9" t="str">
            <v>088004</v>
          </cell>
          <cell r="D9" t="str">
            <v>新富町１．吉野沢</v>
          </cell>
          <cell r="E9" t="str">
            <v>⑫</v>
          </cell>
          <cell r="F9">
            <v>500</v>
          </cell>
          <cell r="G9">
            <v>500</v>
          </cell>
        </row>
        <row r="10">
          <cell r="C10" t="str">
            <v>088005</v>
          </cell>
          <cell r="D10" t="str">
            <v>新富町１．豊四季</v>
          </cell>
          <cell r="E10" t="str">
            <v>⑫</v>
          </cell>
          <cell r="F10">
            <v>480</v>
          </cell>
          <cell r="G10">
            <v>480</v>
          </cell>
        </row>
        <row r="11">
          <cell r="C11" t="str">
            <v>088006</v>
          </cell>
          <cell r="D11" t="str">
            <v>豊上第二公園</v>
          </cell>
          <cell r="E11" t="str">
            <v>⑫</v>
          </cell>
          <cell r="F11">
            <v>420</v>
          </cell>
          <cell r="G11">
            <v>420</v>
          </cell>
        </row>
        <row r="12">
          <cell r="C12" t="str">
            <v>088007</v>
          </cell>
          <cell r="D12" t="str">
            <v>新富町2A</v>
          </cell>
          <cell r="E12" t="str">
            <v>⑫</v>
          </cell>
          <cell r="F12">
            <v>475</v>
          </cell>
          <cell r="G12">
            <v>475</v>
          </cell>
        </row>
        <row r="13">
          <cell r="C13" t="str">
            <v>088008</v>
          </cell>
          <cell r="D13" t="str">
            <v>新富町2B.豊四季</v>
          </cell>
          <cell r="E13" t="str">
            <v>⑫</v>
          </cell>
          <cell r="F13">
            <v>625</v>
          </cell>
          <cell r="G13">
            <v>625</v>
          </cell>
        </row>
        <row r="14">
          <cell r="C14" t="str">
            <v>088009</v>
          </cell>
          <cell r="D14" t="str">
            <v>新富町２Ｃ・豊四季</v>
          </cell>
          <cell r="E14" t="str">
            <v>⑫</v>
          </cell>
          <cell r="F14">
            <v>360</v>
          </cell>
          <cell r="G14">
            <v>360</v>
          </cell>
        </row>
        <row r="15">
          <cell r="C15" t="str">
            <v>088010</v>
          </cell>
          <cell r="D15" t="str">
            <v>豊四季　B</v>
          </cell>
          <cell r="E15" t="str">
            <v>⑪</v>
          </cell>
          <cell r="F15">
            <v>545</v>
          </cell>
          <cell r="G15">
            <v>545</v>
          </cell>
        </row>
        <row r="16">
          <cell r="C16" t="str">
            <v>088011</v>
          </cell>
          <cell r="D16" t="str">
            <v>豊四季　C</v>
          </cell>
          <cell r="E16" t="str">
            <v>⑫</v>
          </cell>
          <cell r="F16">
            <v>435</v>
          </cell>
          <cell r="G16">
            <v>435</v>
          </cell>
        </row>
        <row r="17">
          <cell r="C17" t="str">
            <v>088012</v>
          </cell>
          <cell r="D17" t="str">
            <v>豊四季　D</v>
          </cell>
          <cell r="F17">
            <v>495</v>
          </cell>
          <cell r="G17">
            <v>495</v>
          </cell>
        </row>
        <row r="18">
          <cell r="C18" t="str">
            <v>088013</v>
          </cell>
          <cell r="D18" t="str">
            <v>豊四季　E</v>
          </cell>
          <cell r="F18">
            <v>535</v>
          </cell>
          <cell r="G18">
            <v>535</v>
          </cell>
        </row>
        <row r="19">
          <cell r="C19" t="str">
            <v>088014</v>
          </cell>
          <cell r="D19" t="str">
            <v>豊四季　F</v>
          </cell>
          <cell r="E19" t="str">
            <v>⑫</v>
          </cell>
          <cell r="F19">
            <v>645</v>
          </cell>
          <cell r="G19">
            <v>645</v>
          </cell>
        </row>
        <row r="20">
          <cell r="C20" t="str">
            <v>088015</v>
          </cell>
          <cell r="D20" t="str">
            <v>豊四季　G</v>
          </cell>
          <cell r="E20" t="str">
            <v>⑫</v>
          </cell>
          <cell r="F20">
            <v>470</v>
          </cell>
          <cell r="G20">
            <v>470</v>
          </cell>
        </row>
        <row r="21">
          <cell r="C21" t="str">
            <v>088016</v>
          </cell>
          <cell r="D21" t="str">
            <v>豊四季　H</v>
          </cell>
          <cell r="F21">
            <v>360</v>
          </cell>
          <cell r="G21">
            <v>360</v>
          </cell>
        </row>
        <row r="22">
          <cell r="C22" t="str">
            <v>088017</v>
          </cell>
          <cell r="D22" t="str">
            <v>豊四季　I</v>
          </cell>
          <cell r="E22" t="str">
            <v>⑫</v>
          </cell>
          <cell r="F22">
            <v>440</v>
          </cell>
          <cell r="G22">
            <v>440</v>
          </cell>
        </row>
        <row r="23">
          <cell r="C23" t="str">
            <v>088018</v>
          </cell>
          <cell r="D23" t="str">
            <v>豊四季　J</v>
          </cell>
          <cell r="E23" t="str">
            <v>⑫</v>
          </cell>
          <cell r="F23">
            <v>400</v>
          </cell>
          <cell r="G23">
            <v>400</v>
          </cell>
        </row>
        <row r="24">
          <cell r="C24" t="str">
            <v>088019</v>
          </cell>
          <cell r="D24" t="str">
            <v>中新宿１</v>
          </cell>
          <cell r="E24" t="str">
            <v>⑫</v>
          </cell>
          <cell r="F24">
            <v>610</v>
          </cell>
          <cell r="G24">
            <v>610</v>
          </cell>
        </row>
        <row r="25">
          <cell r="C25" t="str">
            <v>088020</v>
          </cell>
          <cell r="D25" t="str">
            <v>中新宿 2（流山市70部含む）</v>
          </cell>
          <cell r="E25" t="str">
            <v>⑫</v>
          </cell>
          <cell r="F25">
            <v>440</v>
          </cell>
          <cell r="G25">
            <v>440</v>
          </cell>
        </row>
        <row r="26">
          <cell r="C26" t="str">
            <v>088021</v>
          </cell>
          <cell r="D26" t="str">
            <v>中新宿 3</v>
          </cell>
          <cell r="E26" t="str">
            <v>⑫</v>
          </cell>
          <cell r="F26">
            <v>480</v>
          </cell>
          <cell r="G26">
            <v>480</v>
          </cell>
        </row>
        <row r="27">
          <cell r="C27" t="str">
            <v>088023</v>
          </cell>
          <cell r="D27" t="str">
            <v>今谷上町Ｂ</v>
          </cell>
          <cell r="E27" t="str">
            <v>⑫</v>
          </cell>
          <cell r="F27">
            <v>530</v>
          </cell>
          <cell r="G27">
            <v>530</v>
          </cell>
        </row>
        <row r="28">
          <cell r="C28" t="str">
            <v>088024</v>
          </cell>
          <cell r="D28" t="str">
            <v>今谷上町Ｃ</v>
          </cell>
          <cell r="E28" t="str">
            <v>⑫</v>
          </cell>
          <cell r="F28">
            <v>600</v>
          </cell>
          <cell r="G28">
            <v>600</v>
          </cell>
        </row>
        <row r="29">
          <cell r="C29" t="str">
            <v>088028</v>
          </cell>
          <cell r="D29" t="str">
            <v>豊住１・２</v>
          </cell>
          <cell r="E29" t="str">
            <v>⑫</v>
          </cell>
          <cell r="F29">
            <v>685</v>
          </cell>
          <cell r="G29">
            <v>685</v>
          </cell>
        </row>
        <row r="30">
          <cell r="C30" t="str">
            <v>088029</v>
          </cell>
          <cell r="D30" t="str">
            <v>豊住３</v>
          </cell>
          <cell r="E30" t="str">
            <v>⑫</v>
          </cell>
          <cell r="F30">
            <v>445</v>
          </cell>
          <cell r="G30">
            <v>445</v>
          </cell>
        </row>
        <row r="31">
          <cell r="C31" t="str">
            <v>088030</v>
          </cell>
          <cell r="D31" t="str">
            <v>豊住４</v>
          </cell>
          <cell r="E31" t="str">
            <v>⑫</v>
          </cell>
          <cell r="F31">
            <v>245</v>
          </cell>
          <cell r="G31">
            <v>245</v>
          </cell>
        </row>
        <row r="32">
          <cell r="C32" t="str">
            <v>088031</v>
          </cell>
          <cell r="D32" t="str">
            <v>豊住５</v>
          </cell>
          <cell r="E32" t="str">
            <v>⑫</v>
          </cell>
          <cell r="F32">
            <v>530</v>
          </cell>
          <cell r="G32">
            <v>530</v>
          </cell>
        </row>
        <row r="33">
          <cell r="C33" t="str">
            <v>088032</v>
          </cell>
          <cell r="D33" t="str">
            <v>東中新宿１・光が丘１</v>
          </cell>
          <cell r="E33" t="str">
            <v>⑫</v>
          </cell>
          <cell r="F33">
            <v>710</v>
          </cell>
          <cell r="G33">
            <v>710</v>
          </cell>
        </row>
        <row r="34">
          <cell r="C34" t="str">
            <v>088033</v>
          </cell>
          <cell r="D34" t="str">
            <v>東中新宿4</v>
          </cell>
          <cell r="E34" t="str">
            <v>⑫</v>
          </cell>
          <cell r="F34">
            <v>780</v>
          </cell>
          <cell r="G34">
            <v>780</v>
          </cell>
        </row>
        <row r="35">
          <cell r="C35" t="str">
            <v>088034</v>
          </cell>
          <cell r="D35" t="str">
            <v>光が丘団地</v>
          </cell>
          <cell r="E35" t="str">
            <v>⑫</v>
          </cell>
          <cell r="F35">
            <v>1100</v>
          </cell>
          <cell r="G35">
            <v>1100</v>
          </cell>
        </row>
        <row r="36">
          <cell r="C36" t="str">
            <v>088035</v>
          </cell>
          <cell r="D36" t="str">
            <v>光が丘２A.</v>
          </cell>
          <cell r="E36" t="str">
            <v>⑫</v>
          </cell>
          <cell r="F36">
            <v>315</v>
          </cell>
          <cell r="G36">
            <v>315</v>
          </cell>
        </row>
        <row r="37">
          <cell r="C37" t="str">
            <v>088036</v>
          </cell>
          <cell r="D37" t="str">
            <v>光が丘2B.3</v>
          </cell>
          <cell r="E37" t="str">
            <v>⑫</v>
          </cell>
          <cell r="F37">
            <v>490</v>
          </cell>
          <cell r="G37">
            <v>490</v>
          </cell>
        </row>
        <row r="38">
          <cell r="C38" t="str">
            <v>088037</v>
          </cell>
          <cell r="D38" t="str">
            <v>東山1.2</v>
          </cell>
          <cell r="E38" t="str">
            <v>⑫</v>
          </cell>
          <cell r="F38">
            <v>450</v>
          </cell>
          <cell r="G38">
            <v>450</v>
          </cell>
        </row>
        <row r="39">
          <cell r="C39" t="str">
            <v>088038</v>
          </cell>
          <cell r="D39" t="str">
            <v>常盤台Ａ</v>
          </cell>
          <cell r="E39" t="str">
            <v>⑫</v>
          </cell>
          <cell r="F39">
            <v>475</v>
          </cell>
          <cell r="G39">
            <v>475</v>
          </cell>
        </row>
        <row r="40">
          <cell r="C40" t="str">
            <v>088039</v>
          </cell>
          <cell r="D40" t="str">
            <v>常盤台Ｂ</v>
          </cell>
          <cell r="E40" t="str">
            <v>⑫</v>
          </cell>
          <cell r="F40">
            <v>355</v>
          </cell>
          <cell r="G40">
            <v>355</v>
          </cell>
        </row>
        <row r="41">
          <cell r="C41" t="str">
            <v>088040</v>
          </cell>
          <cell r="D41" t="str">
            <v>永楽台１</v>
          </cell>
          <cell r="E41" t="str">
            <v>⑫</v>
          </cell>
          <cell r="F41">
            <v>470</v>
          </cell>
          <cell r="G41">
            <v>470</v>
          </cell>
        </row>
        <row r="42">
          <cell r="C42" t="str">
            <v>088041</v>
          </cell>
          <cell r="D42" t="str">
            <v>永楽台２・３</v>
          </cell>
          <cell r="E42" t="str">
            <v>⑫</v>
          </cell>
          <cell r="F42">
            <v>595</v>
          </cell>
          <cell r="G42">
            <v>595</v>
          </cell>
        </row>
        <row r="43">
          <cell r="C43" t="str">
            <v>088042</v>
          </cell>
          <cell r="D43" t="str">
            <v>新柏１</v>
          </cell>
          <cell r="E43" t="str">
            <v>⑬</v>
          </cell>
          <cell r="F43">
            <v>530</v>
          </cell>
          <cell r="G43">
            <v>530</v>
          </cell>
        </row>
        <row r="44">
          <cell r="C44" t="str">
            <v>088043</v>
          </cell>
          <cell r="D44" t="str">
            <v>新柏２</v>
          </cell>
          <cell r="E44" t="str">
            <v>⑫</v>
          </cell>
          <cell r="F44">
            <v>300</v>
          </cell>
          <cell r="G44">
            <v>300</v>
          </cell>
        </row>
        <row r="45">
          <cell r="C45" t="str">
            <v>088044</v>
          </cell>
          <cell r="D45" t="str">
            <v>新柏３・４</v>
          </cell>
          <cell r="E45" t="str">
            <v>⑫</v>
          </cell>
          <cell r="F45">
            <v>540</v>
          </cell>
          <cell r="G45">
            <v>540</v>
          </cell>
        </row>
        <row r="46">
          <cell r="C46" t="str">
            <v>088045</v>
          </cell>
          <cell r="D46" t="str">
            <v>名戸ヶ谷１</v>
          </cell>
          <cell r="E46" t="str">
            <v>⑬</v>
          </cell>
          <cell r="F46">
            <v>630</v>
          </cell>
          <cell r="G46">
            <v>630</v>
          </cell>
        </row>
        <row r="47">
          <cell r="C47" t="str">
            <v>088046</v>
          </cell>
          <cell r="D47" t="str">
            <v>南柏パット流山</v>
          </cell>
          <cell r="E47" t="str">
            <v>⑫</v>
          </cell>
          <cell r="F47">
            <v>670</v>
          </cell>
          <cell r="G47">
            <v>670</v>
          </cell>
        </row>
        <row r="48">
          <cell r="C48" t="str">
            <v>088047</v>
          </cell>
          <cell r="D48" t="str">
            <v>南柏パークハウス</v>
          </cell>
          <cell r="E48" t="str">
            <v>⑫</v>
          </cell>
          <cell r="F48">
            <v>470</v>
          </cell>
          <cell r="G48">
            <v>330</v>
          </cell>
        </row>
        <row r="49">
          <cell r="C49" t="str">
            <v>088048</v>
          </cell>
          <cell r="D49" t="str">
            <v>向小金２Ａ</v>
          </cell>
          <cell r="E49" t="str">
            <v>⑫</v>
          </cell>
          <cell r="F49">
            <v>460</v>
          </cell>
          <cell r="G49">
            <v>460</v>
          </cell>
        </row>
        <row r="50">
          <cell r="C50" t="str">
            <v>088049</v>
          </cell>
          <cell r="D50" t="str">
            <v>向小金２B</v>
          </cell>
          <cell r="E50" t="str">
            <v>⑤</v>
          </cell>
          <cell r="F50">
            <v>630</v>
          </cell>
          <cell r="G50">
            <v>630</v>
          </cell>
        </row>
        <row r="51">
          <cell r="C51" t="str">
            <v>088050</v>
          </cell>
          <cell r="D51" t="str">
            <v>向小金３Ａ</v>
          </cell>
          <cell r="E51" t="str">
            <v>⑤</v>
          </cell>
          <cell r="F51">
            <v>630</v>
          </cell>
          <cell r="G51">
            <v>630</v>
          </cell>
        </row>
        <row r="52">
          <cell r="C52" t="str">
            <v>088051</v>
          </cell>
          <cell r="D52" t="str">
            <v>向小金３Ｂ</v>
          </cell>
          <cell r="E52" t="str">
            <v>⑫</v>
          </cell>
          <cell r="F52">
            <v>550</v>
          </cell>
          <cell r="G52">
            <v>550</v>
          </cell>
        </row>
        <row r="53">
          <cell r="C53" t="str">
            <v>088052</v>
          </cell>
          <cell r="D53" t="str">
            <v>向小金４</v>
          </cell>
          <cell r="E53" t="str">
            <v>⑫</v>
          </cell>
          <cell r="F53">
            <v>310</v>
          </cell>
          <cell r="G53">
            <v>310</v>
          </cell>
        </row>
        <row r="54">
          <cell r="C54" t="str">
            <v>088053</v>
          </cell>
          <cell r="D54" t="str">
            <v>前ヶ崎　南</v>
          </cell>
          <cell r="E54" t="str">
            <v>⑫</v>
          </cell>
          <cell r="F54">
            <v>560</v>
          </cell>
          <cell r="G54">
            <v>560</v>
          </cell>
        </row>
        <row r="55">
          <cell r="C55" t="str">
            <v>088054</v>
          </cell>
          <cell r="D55" t="str">
            <v>松ヶ丘　1</v>
          </cell>
          <cell r="E55" t="str">
            <v>⑫</v>
          </cell>
          <cell r="F55">
            <v>365</v>
          </cell>
          <cell r="G55">
            <v>365</v>
          </cell>
        </row>
        <row r="56">
          <cell r="C56" t="str">
            <v>088055</v>
          </cell>
          <cell r="D56" t="str">
            <v>松ヶ丘　2</v>
          </cell>
          <cell r="E56" t="str">
            <v>⑫</v>
          </cell>
          <cell r="F56">
            <v>470</v>
          </cell>
          <cell r="G56">
            <v>470</v>
          </cell>
        </row>
        <row r="57">
          <cell r="C57" t="str">
            <v>088056</v>
          </cell>
          <cell r="D57" t="str">
            <v>松ヶ丘　3</v>
          </cell>
          <cell r="E57" t="str">
            <v>⑫</v>
          </cell>
          <cell r="F57">
            <v>320</v>
          </cell>
          <cell r="G57">
            <v>320</v>
          </cell>
        </row>
        <row r="58">
          <cell r="C58" t="str">
            <v>088057</v>
          </cell>
          <cell r="D58" t="str">
            <v>松ヶ丘　4</v>
          </cell>
          <cell r="E58" t="str">
            <v>⑫</v>
          </cell>
          <cell r="F58">
            <v>315</v>
          </cell>
          <cell r="G58">
            <v>315</v>
          </cell>
        </row>
        <row r="59">
          <cell r="C59" t="str">
            <v>088058</v>
          </cell>
          <cell r="D59" t="str">
            <v>松ヶ丘　5A</v>
          </cell>
          <cell r="E59" t="str">
            <v>⑫</v>
          </cell>
          <cell r="F59">
            <v>335</v>
          </cell>
          <cell r="G59">
            <v>335</v>
          </cell>
        </row>
        <row r="60">
          <cell r="C60" t="str">
            <v>088059</v>
          </cell>
          <cell r="D60" t="str">
            <v>松ヶ丘　5.6</v>
          </cell>
          <cell r="E60" t="str">
            <v>⑫</v>
          </cell>
          <cell r="F60">
            <v>405</v>
          </cell>
          <cell r="G60">
            <v>405</v>
          </cell>
        </row>
        <row r="61">
          <cell r="C61" t="str">
            <v>088060</v>
          </cell>
          <cell r="D61" t="str">
            <v>西松ヶ丘</v>
          </cell>
          <cell r="E61" t="str">
            <v>⑫</v>
          </cell>
          <cell r="F61">
            <v>300</v>
          </cell>
          <cell r="G61">
            <v>300</v>
          </cell>
        </row>
        <row r="62">
          <cell r="C62" t="str">
            <v>088061</v>
          </cell>
          <cell r="D62" t="str">
            <v>名都借</v>
          </cell>
          <cell r="E62" t="str">
            <v>⑫</v>
          </cell>
          <cell r="F62">
            <v>300</v>
          </cell>
          <cell r="G62">
            <v>300</v>
          </cell>
        </row>
        <row r="63">
          <cell r="C63" t="str">
            <v>088062</v>
          </cell>
          <cell r="D63" t="str">
            <v>野々下　３Ａ</v>
          </cell>
          <cell r="E63" t="str">
            <v>⑫</v>
          </cell>
          <cell r="F63">
            <v>400</v>
          </cell>
          <cell r="G63">
            <v>400</v>
          </cell>
        </row>
        <row r="64">
          <cell r="C64" t="str">
            <v>088063</v>
          </cell>
          <cell r="D64" t="str">
            <v>野々下　３Ｂ</v>
          </cell>
          <cell r="E64" t="str">
            <v>⑫</v>
          </cell>
          <cell r="F64">
            <v>580</v>
          </cell>
          <cell r="G64">
            <v>580</v>
          </cell>
        </row>
        <row r="65">
          <cell r="C65" t="str">
            <v>088064</v>
          </cell>
          <cell r="D65" t="str">
            <v>野々下　4</v>
          </cell>
          <cell r="E65" t="str">
            <v>⑫</v>
          </cell>
          <cell r="F65">
            <v>425</v>
          </cell>
          <cell r="G65">
            <v>425</v>
          </cell>
        </row>
        <row r="66">
          <cell r="C66" t="str">
            <v>088065</v>
          </cell>
          <cell r="D66" t="str">
            <v>野々下　５Ａ</v>
          </cell>
          <cell r="E66" t="str">
            <v>⑫</v>
          </cell>
          <cell r="F66">
            <v>300</v>
          </cell>
          <cell r="G66">
            <v>300</v>
          </cell>
        </row>
        <row r="67">
          <cell r="C67" t="str">
            <v>088066</v>
          </cell>
          <cell r="D67" t="str">
            <v>野々下　５Ｂ</v>
          </cell>
          <cell r="E67" t="str">
            <v>⑫</v>
          </cell>
          <cell r="F67">
            <v>470</v>
          </cell>
          <cell r="G67">
            <v>470</v>
          </cell>
        </row>
        <row r="68">
          <cell r="C68" t="str">
            <v>088067</v>
          </cell>
          <cell r="D68" t="str">
            <v>野々下　６</v>
          </cell>
          <cell r="F68">
            <v>700</v>
          </cell>
          <cell r="G68">
            <v>700</v>
          </cell>
        </row>
        <row r="69">
          <cell r="C69" t="str">
            <v>088068</v>
          </cell>
          <cell r="D69" t="str">
            <v>長崎　1・2</v>
          </cell>
          <cell r="F69">
            <v>0</v>
          </cell>
          <cell r="G69">
            <v>0</v>
          </cell>
        </row>
        <row r="70">
          <cell r="C70" t="str">
            <v>088069</v>
          </cell>
          <cell r="D70" t="str">
            <v>今谷上町　A</v>
          </cell>
          <cell r="E70" t="str">
            <v>⑫</v>
          </cell>
          <cell r="F70">
            <v>760</v>
          </cell>
          <cell r="G70">
            <v>760</v>
          </cell>
        </row>
        <row r="71">
          <cell r="C71" t="str">
            <v>088070</v>
          </cell>
          <cell r="D71" t="str">
            <v>今谷上町　D</v>
          </cell>
          <cell r="E71" t="str">
            <v>⑫</v>
          </cell>
          <cell r="F71">
            <v>550</v>
          </cell>
          <cell r="G71">
            <v>550</v>
          </cell>
        </row>
        <row r="72">
          <cell r="C72" t="str">
            <v>088071</v>
          </cell>
          <cell r="D72" t="str">
            <v>豊町保育園</v>
          </cell>
          <cell r="E72" t="str">
            <v>⑫</v>
          </cell>
          <cell r="F72">
            <v>545</v>
          </cell>
          <cell r="G72">
            <v>545</v>
          </cell>
        </row>
        <row r="73">
          <cell r="C73" t="str">
            <v>088072</v>
          </cell>
          <cell r="D73" t="str">
            <v>豊小学校</v>
          </cell>
          <cell r="E73" t="str">
            <v>⑫</v>
          </cell>
          <cell r="F73">
            <v>525</v>
          </cell>
          <cell r="G73">
            <v>525</v>
          </cell>
        </row>
        <row r="74">
          <cell r="C74" t="str">
            <v>088073</v>
          </cell>
          <cell r="D74" t="str">
            <v>豊町　Ａ</v>
          </cell>
          <cell r="E74" t="str">
            <v>⑫</v>
          </cell>
          <cell r="F74">
            <v>450</v>
          </cell>
          <cell r="G74">
            <v>450</v>
          </cell>
        </row>
        <row r="75">
          <cell r="C75" t="str">
            <v>088074</v>
          </cell>
          <cell r="D75" t="str">
            <v>豊町東</v>
          </cell>
          <cell r="E75" t="str">
            <v>⑫</v>
          </cell>
          <cell r="F75">
            <v>410</v>
          </cell>
          <cell r="G75">
            <v>410</v>
          </cell>
        </row>
        <row r="76">
          <cell r="C76" t="str">
            <v>088075</v>
          </cell>
          <cell r="D76" t="str">
            <v>豊町ふるさと会館</v>
          </cell>
          <cell r="E76" t="str">
            <v>⑫</v>
          </cell>
          <cell r="F76">
            <v>510</v>
          </cell>
          <cell r="G76">
            <v>510</v>
          </cell>
        </row>
        <row r="77">
          <cell r="C77" t="str">
            <v>088076</v>
          </cell>
          <cell r="D77" t="str">
            <v>今谷上町Ｅ</v>
          </cell>
          <cell r="E77" t="str">
            <v>⑫</v>
          </cell>
          <cell r="F77">
            <v>750</v>
          </cell>
          <cell r="G77">
            <v>750</v>
          </cell>
        </row>
        <row r="78">
          <cell r="C78" t="str">
            <v>088077</v>
          </cell>
          <cell r="D78" t="str">
            <v>松ヶ丘　5B</v>
          </cell>
          <cell r="E78" t="str">
            <v>⑫</v>
          </cell>
          <cell r="F78">
            <v>370</v>
          </cell>
          <cell r="G78">
            <v>370</v>
          </cell>
        </row>
      </sheetData>
      <sheetData sheetId="6">
        <row r="1">
          <cell r="C1" t="str">
            <v>我孫子版</v>
          </cell>
        </row>
        <row r="4">
          <cell r="D4">
            <v>85</v>
          </cell>
          <cell r="E4">
            <v>38945</v>
          </cell>
          <cell r="G4">
            <v>38895</v>
          </cell>
        </row>
        <row r="5">
          <cell r="D5" t="str">
            <v>エリア名</v>
          </cell>
          <cell r="E5" t="str">
            <v>便</v>
          </cell>
          <cell r="F5" t="str">
            <v>新聞</v>
          </cell>
          <cell r="G5" t="str">
            <v>折込</v>
          </cell>
          <cell r="H5" t="str">
            <v>4P</v>
          </cell>
        </row>
        <row r="6">
          <cell r="C6" t="str">
            <v>081001</v>
          </cell>
          <cell r="D6" t="str">
            <v>久寺家</v>
          </cell>
          <cell r="F6">
            <v>0</v>
          </cell>
          <cell r="G6">
            <v>0</v>
          </cell>
          <cell r="H6">
            <v>0</v>
          </cell>
        </row>
        <row r="7">
          <cell r="C7" t="str">
            <v>081002</v>
          </cell>
          <cell r="D7" t="str">
            <v>つくし野１</v>
          </cell>
          <cell r="E7" t="str">
            <v>⑮</v>
          </cell>
          <cell r="F7">
            <v>400</v>
          </cell>
          <cell r="G7">
            <v>400</v>
          </cell>
          <cell r="H7">
            <v>1019</v>
          </cell>
        </row>
        <row r="8">
          <cell r="C8" t="str">
            <v>081079</v>
          </cell>
          <cell r="D8" t="str">
            <v>つくし野１・６</v>
          </cell>
          <cell r="E8" t="str">
            <v>⑮</v>
          </cell>
          <cell r="F8">
            <v>370</v>
          </cell>
          <cell r="G8">
            <v>370</v>
          </cell>
          <cell r="H8">
            <v>926</v>
          </cell>
        </row>
        <row r="9">
          <cell r="C9" t="str">
            <v>081003</v>
          </cell>
          <cell r="D9" t="str">
            <v>つくし野２･３</v>
          </cell>
          <cell r="E9" t="str">
            <v>⑮</v>
          </cell>
          <cell r="F9">
            <v>455</v>
          </cell>
          <cell r="G9">
            <v>455</v>
          </cell>
          <cell r="H9">
            <v>1077</v>
          </cell>
        </row>
        <row r="10">
          <cell r="C10" t="str">
            <v>081004</v>
          </cell>
          <cell r="D10" t="str">
            <v>つくし野３・４</v>
          </cell>
          <cell r="E10" t="str">
            <v>⑮</v>
          </cell>
          <cell r="F10">
            <v>860</v>
          </cell>
          <cell r="G10">
            <v>860</v>
          </cell>
          <cell r="H10">
            <v>1389</v>
          </cell>
        </row>
        <row r="11">
          <cell r="C11" t="str">
            <v>081005</v>
          </cell>
          <cell r="D11" t="str">
            <v>つくし野５・６</v>
          </cell>
          <cell r="E11" t="str">
            <v>⑮</v>
          </cell>
          <cell r="F11">
            <v>385</v>
          </cell>
          <cell r="G11">
            <v>385</v>
          </cell>
          <cell r="H11">
            <v>1019</v>
          </cell>
        </row>
        <row r="12">
          <cell r="C12" t="str">
            <v>081006</v>
          </cell>
          <cell r="D12" t="str">
            <v>つくし野７</v>
          </cell>
          <cell r="E12" t="str">
            <v>⑮</v>
          </cell>
          <cell r="F12">
            <v>370</v>
          </cell>
          <cell r="G12">
            <v>370</v>
          </cell>
          <cell r="H12">
            <v>1424</v>
          </cell>
        </row>
        <row r="13">
          <cell r="C13" t="str">
            <v>081083</v>
          </cell>
          <cell r="D13" t="str">
            <v>台田１・２</v>
          </cell>
          <cell r="E13" t="str">
            <v>⑮</v>
          </cell>
          <cell r="F13">
            <v>430</v>
          </cell>
          <cell r="G13">
            <v>430</v>
          </cell>
          <cell r="H13">
            <v>1050</v>
          </cell>
        </row>
        <row r="14">
          <cell r="C14" t="str">
            <v>081078</v>
          </cell>
          <cell r="D14" t="str">
            <v>台田２・３</v>
          </cell>
          <cell r="E14" t="str">
            <v>⑮</v>
          </cell>
          <cell r="F14">
            <v>435</v>
          </cell>
          <cell r="G14">
            <v>435</v>
          </cell>
          <cell r="H14">
            <v>1112</v>
          </cell>
        </row>
        <row r="15">
          <cell r="C15" t="str">
            <v>081085</v>
          </cell>
          <cell r="D15" t="str">
            <v>台田３</v>
          </cell>
          <cell r="E15" t="str">
            <v>⑮</v>
          </cell>
          <cell r="F15">
            <v>385</v>
          </cell>
          <cell r="G15">
            <v>385</v>
          </cell>
          <cell r="H15">
            <v>1000</v>
          </cell>
        </row>
        <row r="16">
          <cell r="C16" t="str">
            <v>081086</v>
          </cell>
          <cell r="D16" t="str">
            <v>台田４</v>
          </cell>
          <cell r="E16" t="str">
            <v>⑮</v>
          </cell>
          <cell r="F16">
            <v>450</v>
          </cell>
          <cell r="G16">
            <v>450</v>
          </cell>
          <cell r="H16">
            <v>1050</v>
          </cell>
        </row>
        <row r="17">
          <cell r="C17" t="str">
            <v>081010</v>
          </cell>
          <cell r="D17" t="str">
            <v>我孫子1Ａ</v>
          </cell>
          <cell r="E17" t="str">
            <v>⑮</v>
          </cell>
          <cell r="F17">
            <v>520</v>
          </cell>
          <cell r="G17">
            <v>520</v>
          </cell>
          <cell r="H17">
            <v>1112</v>
          </cell>
        </row>
        <row r="18">
          <cell r="C18" t="str">
            <v>081073</v>
          </cell>
          <cell r="D18" t="str">
            <v>我孫子1B</v>
          </cell>
          <cell r="E18" t="str">
            <v>⑮</v>
          </cell>
          <cell r="F18">
            <v>580</v>
          </cell>
          <cell r="G18">
            <v>580</v>
          </cell>
          <cell r="H18">
            <v>1500</v>
          </cell>
        </row>
        <row r="19">
          <cell r="C19" t="str">
            <v>081007</v>
          </cell>
          <cell r="D19" t="str">
            <v>我孫子２</v>
          </cell>
          <cell r="E19" t="str">
            <v>⑮</v>
          </cell>
          <cell r="F19">
            <v>1110</v>
          </cell>
          <cell r="G19">
            <v>1090</v>
          </cell>
          <cell r="H19">
            <v>2092</v>
          </cell>
        </row>
        <row r="20">
          <cell r="C20" t="str">
            <v>081074</v>
          </cell>
          <cell r="D20" t="str">
            <v>我孫子２・３B</v>
          </cell>
          <cell r="E20" t="str">
            <v>⑮</v>
          </cell>
          <cell r="F20">
            <v>835</v>
          </cell>
          <cell r="G20">
            <v>835</v>
          </cell>
          <cell r="H20">
            <v>1699</v>
          </cell>
        </row>
        <row r="21">
          <cell r="C21" t="str">
            <v>081008</v>
          </cell>
          <cell r="D21" t="str">
            <v>我孫子３</v>
          </cell>
          <cell r="E21" t="str">
            <v>⑮</v>
          </cell>
          <cell r="F21">
            <v>375</v>
          </cell>
          <cell r="G21">
            <v>375</v>
          </cell>
          <cell r="H21">
            <v>1013</v>
          </cell>
        </row>
        <row r="22">
          <cell r="C22" t="str">
            <v>081009</v>
          </cell>
          <cell r="D22" t="str">
            <v>我孫子４A</v>
          </cell>
          <cell r="E22" t="str">
            <v>⑮</v>
          </cell>
          <cell r="F22">
            <v>455</v>
          </cell>
          <cell r="G22">
            <v>455</v>
          </cell>
          <cell r="H22">
            <v>1214</v>
          </cell>
        </row>
        <row r="23">
          <cell r="C23" t="str">
            <v>081080</v>
          </cell>
          <cell r="D23" t="str">
            <v>我孫子４B</v>
          </cell>
          <cell r="E23" t="str">
            <v>⑭</v>
          </cell>
          <cell r="F23">
            <v>325</v>
          </cell>
          <cell r="G23">
            <v>325</v>
          </cell>
          <cell r="H23">
            <v>1019</v>
          </cell>
        </row>
        <row r="24">
          <cell r="C24" t="str">
            <v>081084</v>
          </cell>
          <cell r="D24" t="str">
            <v>我孫子４C</v>
          </cell>
          <cell r="E24" t="str">
            <v>⑮</v>
          </cell>
          <cell r="F24">
            <v>400</v>
          </cell>
          <cell r="G24">
            <v>400</v>
          </cell>
          <cell r="H24">
            <v>880</v>
          </cell>
        </row>
        <row r="25">
          <cell r="C25" t="str">
            <v>081011</v>
          </cell>
          <cell r="D25" t="str">
            <v>船戸１</v>
          </cell>
          <cell r="E25" t="str">
            <v>⑮</v>
          </cell>
          <cell r="F25">
            <v>430</v>
          </cell>
          <cell r="G25">
            <v>430</v>
          </cell>
          <cell r="H25">
            <v>1112</v>
          </cell>
        </row>
        <row r="26">
          <cell r="C26" t="str">
            <v>081012</v>
          </cell>
          <cell r="D26" t="str">
            <v>船戸２・３</v>
          </cell>
          <cell r="E26" t="str">
            <v>⑮</v>
          </cell>
          <cell r="F26">
            <v>510</v>
          </cell>
          <cell r="G26">
            <v>510</v>
          </cell>
          <cell r="H26">
            <v>1389</v>
          </cell>
        </row>
        <row r="27">
          <cell r="C27" t="str">
            <v>081013</v>
          </cell>
          <cell r="D27" t="str">
            <v>本町２・３</v>
          </cell>
          <cell r="E27" t="str">
            <v>⑮</v>
          </cell>
          <cell r="F27">
            <v>545</v>
          </cell>
          <cell r="G27">
            <v>515</v>
          </cell>
          <cell r="H27">
            <v>1204</v>
          </cell>
        </row>
        <row r="28">
          <cell r="C28" t="str">
            <v>081014</v>
          </cell>
          <cell r="D28" t="str">
            <v>本町１・２</v>
          </cell>
          <cell r="F28">
            <v>400</v>
          </cell>
          <cell r="G28">
            <v>400</v>
          </cell>
          <cell r="H28">
            <v>1019</v>
          </cell>
        </row>
        <row r="29">
          <cell r="C29" t="str">
            <v>081015</v>
          </cell>
          <cell r="D29" t="str">
            <v>白山１－①</v>
          </cell>
          <cell r="E29" t="str">
            <v>⑮</v>
          </cell>
          <cell r="F29">
            <v>280</v>
          </cell>
          <cell r="G29">
            <v>280</v>
          </cell>
          <cell r="H29">
            <v>1389</v>
          </cell>
        </row>
        <row r="30">
          <cell r="C30" t="str">
            <v>081016</v>
          </cell>
          <cell r="D30" t="str">
            <v>白山１－②</v>
          </cell>
          <cell r="E30" t="str">
            <v>⑮</v>
          </cell>
          <cell r="F30">
            <v>485</v>
          </cell>
          <cell r="G30">
            <v>485</v>
          </cell>
          <cell r="H30">
            <v>1760</v>
          </cell>
        </row>
        <row r="31">
          <cell r="C31" t="str">
            <v>081017</v>
          </cell>
          <cell r="D31" t="str">
            <v>白山２</v>
          </cell>
          <cell r="F31">
            <v>0</v>
          </cell>
          <cell r="G31">
            <v>0</v>
          </cell>
          <cell r="H31">
            <v>0</v>
          </cell>
        </row>
        <row r="32">
          <cell r="C32" t="str">
            <v>081018</v>
          </cell>
          <cell r="D32" t="str">
            <v>白山３</v>
          </cell>
          <cell r="E32" t="str">
            <v>⑮</v>
          </cell>
          <cell r="F32">
            <v>425</v>
          </cell>
          <cell r="G32">
            <v>425</v>
          </cell>
          <cell r="H32">
            <v>926</v>
          </cell>
        </row>
        <row r="33">
          <cell r="C33" t="str">
            <v>081019</v>
          </cell>
          <cell r="D33" t="str">
            <v>緑１</v>
          </cell>
          <cell r="E33" t="str">
            <v>⑮</v>
          </cell>
          <cell r="F33">
            <v>405</v>
          </cell>
          <cell r="G33">
            <v>405</v>
          </cell>
          <cell r="H33">
            <v>1201</v>
          </cell>
        </row>
        <row r="34">
          <cell r="C34" t="str">
            <v>081069</v>
          </cell>
          <cell r="D34" t="str">
            <v>寿１-①</v>
          </cell>
          <cell r="E34" t="str">
            <v>⑮</v>
          </cell>
          <cell r="F34">
            <v>370</v>
          </cell>
          <cell r="G34">
            <v>370</v>
          </cell>
          <cell r="H34">
            <v>1019</v>
          </cell>
        </row>
        <row r="35">
          <cell r="C35" t="str">
            <v>081070</v>
          </cell>
          <cell r="D35" t="str">
            <v>寿１-②</v>
          </cell>
          <cell r="E35" t="str">
            <v>⑮</v>
          </cell>
          <cell r="F35">
            <v>420</v>
          </cell>
          <cell r="G35">
            <v>420</v>
          </cell>
          <cell r="H35">
            <v>1500</v>
          </cell>
        </row>
        <row r="36">
          <cell r="C36" t="str">
            <v>081065</v>
          </cell>
          <cell r="D36" t="str">
            <v>湖北駅北口</v>
          </cell>
          <cell r="E36" t="str">
            <v>⑮</v>
          </cell>
          <cell r="F36">
            <v>400</v>
          </cell>
          <cell r="G36">
            <v>400</v>
          </cell>
          <cell r="H36">
            <v>1204</v>
          </cell>
        </row>
        <row r="37">
          <cell r="C37" t="str">
            <v>081066</v>
          </cell>
          <cell r="D37" t="str">
            <v>中峠台①</v>
          </cell>
          <cell r="E37" t="str">
            <v>⑮</v>
          </cell>
          <cell r="F37">
            <v>560</v>
          </cell>
          <cell r="G37">
            <v>560</v>
          </cell>
          <cell r="H37">
            <v>1482</v>
          </cell>
        </row>
        <row r="38">
          <cell r="C38" t="str">
            <v>081067</v>
          </cell>
          <cell r="D38" t="str">
            <v>中峠台②</v>
          </cell>
          <cell r="E38" t="str">
            <v>⑮</v>
          </cell>
          <cell r="F38">
            <v>470</v>
          </cell>
          <cell r="G38">
            <v>470</v>
          </cell>
          <cell r="H38">
            <v>1389</v>
          </cell>
        </row>
        <row r="39">
          <cell r="C39" t="str">
            <v>081068</v>
          </cell>
          <cell r="D39" t="str">
            <v>中峠大和団地</v>
          </cell>
          <cell r="E39" t="str">
            <v>⑮</v>
          </cell>
          <cell r="F39">
            <v>320</v>
          </cell>
          <cell r="G39">
            <v>320</v>
          </cell>
          <cell r="H39">
            <v>926</v>
          </cell>
        </row>
        <row r="40">
          <cell r="C40" t="str">
            <v>081020</v>
          </cell>
          <cell r="D40" t="str">
            <v>湖北台１</v>
          </cell>
          <cell r="E40" t="str">
            <v>⑮</v>
          </cell>
          <cell r="F40">
            <v>340</v>
          </cell>
          <cell r="G40">
            <v>340</v>
          </cell>
          <cell r="H40">
            <v>926</v>
          </cell>
        </row>
        <row r="41">
          <cell r="C41" t="str">
            <v>081021</v>
          </cell>
          <cell r="D41" t="str">
            <v>湖北台２</v>
          </cell>
          <cell r="E41" t="str">
            <v>⑮</v>
          </cell>
          <cell r="F41">
            <v>390</v>
          </cell>
          <cell r="G41">
            <v>390</v>
          </cell>
          <cell r="H41">
            <v>943</v>
          </cell>
        </row>
        <row r="42">
          <cell r="C42" t="str">
            <v>081022</v>
          </cell>
          <cell r="D42" t="str">
            <v>湖北台３・４</v>
          </cell>
          <cell r="E42" t="str">
            <v>⑮</v>
          </cell>
          <cell r="F42">
            <v>520</v>
          </cell>
          <cell r="G42">
            <v>520</v>
          </cell>
          <cell r="H42">
            <v>1318</v>
          </cell>
        </row>
        <row r="43">
          <cell r="C43" t="str">
            <v>081023</v>
          </cell>
          <cell r="D43" t="str">
            <v>湖北台４・５</v>
          </cell>
          <cell r="E43" t="str">
            <v>⑮</v>
          </cell>
          <cell r="F43">
            <v>510</v>
          </cell>
          <cell r="G43">
            <v>510</v>
          </cell>
          <cell r="H43">
            <v>1204</v>
          </cell>
        </row>
        <row r="44">
          <cell r="C44" t="str">
            <v>081024</v>
          </cell>
          <cell r="D44" t="str">
            <v>湖北台６</v>
          </cell>
          <cell r="E44" t="str">
            <v>⑮</v>
          </cell>
          <cell r="F44">
            <v>395</v>
          </cell>
          <cell r="G44">
            <v>395</v>
          </cell>
          <cell r="H44">
            <v>1204</v>
          </cell>
        </row>
        <row r="45">
          <cell r="C45" t="str">
            <v>081025</v>
          </cell>
          <cell r="D45" t="str">
            <v>湖北台７－①</v>
          </cell>
          <cell r="E45" t="str">
            <v>⑮</v>
          </cell>
          <cell r="F45">
            <v>890</v>
          </cell>
          <cell r="G45">
            <v>890</v>
          </cell>
          <cell r="H45">
            <v>1700</v>
          </cell>
        </row>
        <row r="46">
          <cell r="C46" t="str">
            <v>081026</v>
          </cell>
          <cell r="D46" t="str">
            <v>湖北台７－②</v>
          </cell>
          <cell r="E46" t="str">
            <v>⑮</v>
          </cell>
          <cell r="F46">
            <v>1095</v>
          </cell>
          <cell r="G46">
            <v>1095</v>
          </cell>
          <cell r="H46">
            <v>1852</v>
          </cell>
        </row>
        <row r="47">
          <cell r="C47" t="str">
            <v>081027</v>
          </cell>
          <cell r="D47" t="str">
            <v>湖北台８</v>
          </cell>
          <cell r="E47" t="str">
            <v>⑮</v>
          </cell>
          <cell r="F47">
            <v>435</v>
          </cell>
          <cell r="G47">
            <v>435</v>
          </cell>
          <cell r="H47">
            <v>1204</v>
          </cell>
        </row>
        <row r="48">
          <cell r="C48" t="str">
            <v>081028</v>
          </cell>
          <cell r="D48" t="str">
            <v>湖北台９</v>
          </cell>
          <cell r="E48" t="str">
            <v>⑮</v>
          </cell>
          <cell r="F48">
            <v>350</v>
          </cell>
          <cell r="G48">
            <v>350</v>
          </cell>
          <cell r="H48">
            <v>1019</v>
          </cell>
        </row>
        <row r="49">
          <cell r="C49" t="str">
            <v>081029</v>
          </cell>
          <cell r="D49" t="str">
            <v>湖北台１０</v>
          </cell>
          <cell r="E49" t="str">
            <v>⑮</v>
          </cell>
          <cell r="F49">
            <v>470</v>
          </cell>
          <cell r="G49">
            <v>470</v>
          </cell>
          <cell r="H49">
            <v>1297</v>
          </cell>
        </row>
        <row r="50">
          <cell r="C50" t="str">
            <v>081071</v>
          </cell>
          <cell r="D50" t="str">
            <v>並木５</v>
          </cell>
          <cell r="E50" t="str">
            <v>⑮</v>
          </cell>
          <cell r="F50">
            <v>400</v>
          </cell>
          <cell r="G50">
            <v>400</v>
          </cell>
          <cell r="H50">
            <v>926</v>
          </cell>
        </row>
        <row r="51">
          <cell r="C51" t="str">
            <v>081072</v>
          </cell>
          <cell r="D51" t="str">
            <v>並木６</v>
          </cell>
          <cell r="E51" t="str">
            <v>⑮</v>
          </cell>
          <cell r="F51">
            <v>400</v>
          </cell>
          <cell r="G51">
            <v>400</v>
          </cell>
          <cell r="H51">
            <v>926</v>
          </cell>
        </row>
        <row r="52">
          <cell r="C52" t="str">
            <v>081030</v>
          </cell>
          <cell r="D52" t="str">
            <v>並木7</v>
          </cell>
          <cell r="E52" t="str">
            <v>⑮</v>
          </cell>
          <cell r="F52">
            <v>350</v>
          </cell>
          <cell r="G52">
            <v>350</v>
          </cell>
          <cell r="H52">
            <v>1482</v>
          </cell>
        </row>
        <row r="53">
          <cell r="C53" t="str">
            <v>081031</v>
          </cell>
          <cell r="D53" t="str">
            <v>並木7・8</v>
          </cell>
          <cell r="E53" t="str">
            <v>⑮</v>
          </cell>
          <cell r="F53">
            <v>380</v>
          </cell>
          <cell r="G53">
            <v>380</v>
          </cell>
          <cell r="H53">
            <v>1482</v>
          </cell>
        </row>
        <row r="54">
          <cell r="C54" t="str">
            <v>081088</v>
          </cell>
          <cell r="D54" t="str">
            <v>並木9・我孫子</v>
          </cell>
          <cell r="E54" t="str">
            <v>⑮</v>
          </cell>
          <cell r="F54">
            <v>390</v>
          </cell>
          <cell r="G54">
            <v>390</v>
          </cell>
          <cell r="H54">
            <v>1482</v>
          </cell>
        </row>
        <row r="55">
          <cell r="C55" t="str">
            <v>081032</v>
          </cell>
          <cell r="D55" t="str">
            <v>若松①</v>
          </cell>
          <cell r="E55" t="str">
            <v>⑮</v>
          </cell>
          <cell r="F55">
            <v>610</v>
          </cell>
          <cell r="G55">
            <v>610</v>
          </cell>
          <cell r="H55">
            <v>1660</v>
          </cell>
        </row>
        <row r="56">
          <cell r="C56" t="str">
            <v>081033</v>
          </cell>
          <cell r="D56" t="str">
            <v>若松②</v>
          </cell>
          <cell r="E56" t="str">
            <v>⑮</v>
          </cell>
          <cell r="F56">
            <v>425</v>
          </cell>
          <cell r="G56">
            <v>425</v>
          </cell>
          <cell r="H56">
            <v>1086</v>
          </cell>
        </row>
        <row r="57">
          <cell r="C57" t="str">
            <v>081034</v>
          </cell>
          <cell r="D57" t="str">
            <v>栄①</v>
          </cell>
          <cell r="E57" t="str">
            <v>⑮</v>
          </cell>
          <cell r="F57">
            <v>350</v>
          </cell>
          <cell r="G57">
            <v>350</v>
          </cell>
          <cell r="H57">
            <v>945</v>
          </cell>
        </row>
        <row r="58">
          <cell r="C58" t="str">
            <v>081035</v>
          </cell>
          <cell r="D58" t="str">
            <v>栄②</v>
          </cell>
          <cell r="E58" t="str">
            <v>⑮</v>
          </cell>
          <cell r="F58">
            <v>340</v>
          </cell>
          <cell r="G58">
            <v>340</v>
          </cell>
          <cell r="H58">
            <v>1065</v>
          </cell>
        </row>
        <row r="59">
          <cell r="C59" t="str">
            <v>081036</v>
          </cell>
          <cell r="D59" t="str">
            <v>泉①</v>
          </cell>
          <cell r="E59" t="str">
            <v>⑮</v>
          </cell>
          <cell r="F59">
            <v>340</v>
          </cell>
          <cell r="G59">
            <v>340</v>
          </cell>
          <cell r="H59">
            <v>954</v>
          </cell>
        </row>
        <row r="60">
          <cell r="C60" t="str">
            <v>081037</v>
          </cell>
          <cell r="D60" t="str">
            <v>泉②</v>
          </cell>
          <cell r="E60" t="str">
            <v>⑮</v>
          </cell>
          <cell r="F60">
            <v>455</v>
          </cell>
          <cell r="G60">
            <v>455</v>
          </cell>
          <cell r="H60">
            <v>1176</v>
          </cell>
        </row>
        <row r="61">
          <cell r="C61" t="str">
            <v>081090</v>
          </cell>
          <cell r="D61" t="str">
            <v>泉③</v>
          </cell>
          <cell r="E61" t="str">
            <v>⑮</v>
          </cell>
          <cell r="F61">
            <v>370</v>
          </cell>
          <cell r="G61">
            <v>370</v>
          </cell>
          <cell r="H61">
            <v>936</v>
          </cell>
        </row>
        <row r="62">
          <cell r="C62" t="str">
            <v>081038</v>
          </cell>
          <cell r="D62" t="str">
            <v>天王台１・２</v>
          </cell>
          <cell r="E62" t="str">
            <v>⑮</v>
          </cell>
          <cell r="F62">
            <v>770</v>
          </cell>
          <cell r="G62">
            <v>770</v>
          </cell>
          <cell r="H62">
            <v>2002</v>
          </cell>
        </row>
        <row r="63">
          <cell r="C63" t="str">
            <v>081039</v>
          </cell>
          <cell r="D63" t="str">
            <v>天王台１・４</v>
          </cell>
          <cell r="E63" t="str">
            <v>⑮</v>
          </cell>
          <cell r="F63">
            <v>780</v>
          </cell>
          <cell r="G63">
            <v>780</v>
          </cell>
          <cell r="H63">
            <v>1482</v>
          </cell>
        </row>
        <row r="64">
          <cell r="C64" t="str">
            <v>081040</v>
          </cell>
          <cell r="D64" t="str">
            <v>天王台３</v>
          </cell>
          <cell r="E64" t="str">
            <v>⑮</v>
          </cell>
          <cell r="F64">
            <v>490</v>
          </cell>
          <cell r="G64">
            <v>490</v>
          </cell>
          <cell r="H64">
            <v>1019</v>
          </cell>
        </row>
        <row r="65">
          <cell r="C65" t="str">
            <v>081041</v>
          </cell>
          <cell r="D65" t="str">
            <v>天王台５</v>
          </cell>
          <cell r="E65" t="str">
            <v>⑮</v>
          </cell>
          <cell r="F65">
            <v>510</v>
          </cell>
          <cell r="G65">
            <v>510</v>
          </cell>
          <cell r="H65">
            <v>1297</v>
          </cell>
        </row>
        <row r="66">
          <cell r="C66" t="str">
            <v>081042</v>
          </cell>
          <cell r="D66" t="str">
            <v>天王台６</v>
          </cell>
          <cell r="E66" t="str">
            <v>⑮</v>
          </cell>
          <cell r="F66">
            <v>530</v>
          </cell>
          <cell r="G66">
            <v>530</v>
          </cell>
          <cell r="H66">
            <v>1431</v>
          </cell>
        </row>
        <row r="67">
          <cell r="C67" t="str">
            <v>081075</v>
          </cell>
          <cell r="D67" t="str">
            <v>東我孫子1</v>
          </cell>
          <cell r="E67" t="str">
            <v>⑮</v>
          </cell>
          <cell r="F67">
            <v>555</v>
          </cell>
          <cell r="G67">
            <v>555</v>
          </cell>
          <cell r="H67">
            <v>1667</v>
          </cell>
        </row>
        <row r="68">
          <cell r="C68" t="str">
            <v>081076</v>
          </cell>
          <cell r="D68" t="str">
            <v>東我孫子2</v>
          </cell>
          <cell r="E68" t="str">
            <v>⑮</v>
          </cell>
          <cell r="F68">
            <v>370</v>
          </cell>
          <cell r="G68">
            <v>370</v>
          </cell>
          <cell r="H68">
            <v>1019</v>
          </cell>
        </row>
        <row r="69">
          <cell r="C69" t="str">
            <v>081077</v>
          </cell>
          <cell r="D69" t="str">
            <v>高野山Ａ</v>
          </cell>
          <cell r="F69">
            <v>0</v>
          </cell>
          <cell r="G69">
            <v>0</v>
          </cell>
          <cell r="H69">
            <v>0</v>
          </cell>
        </row>
        <row r="70">
          <cell r="C70" t="str">
            <v>081043</v>
          </cell>
          <cell r="D70" t="str">
            <v>柴崎台１・２</v>
          </cell>
          <cell r="E70" t="str">
            <v>⑮</v>
          </cell>
          <cell r="F70">
            <v>450</v>
          </cell>
          <cell r="G70">
            <v>450</v>
          </cell>
          <cell r="H70">
            <v>1297</v>
          </cell>
        </row>
        <row r="71">
          <cell r="C71" t="str">
            <v>081044</v>
          </cell>
          <cell r="D71" t="str">
            <v>柴崎台１・４</v>
          </cell>
          <cell r="E71" t="str">
            <v>⑮</v>
          </cell>
          <cell r="F71">
            <v>440</v>
          </cell>
          <cell r="G71">
            <v>440</v>
          </cell>
          <cell r="H71">
            <v>1230</v>
          </cell>
        </row>
        <row r="72">
          <cell r="C72" t="str">
            <v>081045</v>
          </cell>
          <cell r="D72" t="str">
            <v>柴崎台２</v>
          </cell>
          <cell r="E72" t="str">
            <v>⑮</v>
          </cell>
          <cell r="F72">
            <v>450</v>
          </cell>
          <cell r="G72">
            <v>450</v>
          </cell>
          <cell r="H72">
            <v>1296</v>
          </cell>
        </row>
        <row r="73">
          <cell r="C73" t="str">
            <v>081087</v>
          </cell>
          <cell r="D73" t="str">
            <v>柴崎台３</v>
          </cell>
          <cell r="E73" t="str">
            <v>⑮</v>
          </cell>
          <cell r="F73">
            <v>350</v>
          </cell>
          <cell r="G73">
            <v>350</v>
          </cell>
          <cell r="H73">
            <v>945</v>
          </cell>
        </row>
        <row r="74">
          <cell r="C74" t="str">
            <v>081081</v>
          </cell>
          <cell r="D74" t="str">
            <v>柴崎台４・５</v>
          </cell>
          <cell r="E74" t="str">
            <v>⑮</v>
          </cell>
          <cell r="F74">
            <v>435</v>
          </cell>
          <cell r="G74">
            <v>435</v>
          </cell>
          <cell r="H74">
            <v>1297</v>
          </cell>
        </row>
        <row r="75">
          <cell r="C75" t="str">
            <v>081046</v>
          </cell>
          <cell r="D75" t="str">
            <v>青山台１</v>
          </cell>
          <cell r="F75">
            <v>0</v>
          </cell>
          <cell r="G75">
            <v>0</v>
          </cell>
          <cell r="H75">
            <v>0</v>
          </cell>
        </row>
        <row r="76">
          <cell r="C76" t="str">
            <v>081047</v>
          </cell>
          <cell r="D76" t="str">
            <v>青山台２</v>
          </cell>
          <cell r="E76" t="str">
            <v>⑮</v>
          </cell>
          <cell r="F76">
            <v>425</v>
          </cell>
          <cell r="G76">
            <v>425</v>
          </cell>
          <cell r="H76">
            <v>1204</v>
          </cell>
        </row>
        <row r="77">
          <cell r="C77" t="str">
            <v>081048</v>
          </cell>
          <cell r="D77" t="str">
            <v>青山台３</v>
          </cell>
          <cell r="E77" t="str">
            <v>⑮</v>
          </cell>
          <cell r="F77">
            <v>425</v>
          </cell>
          <cell r="G77">
            <v>425</v>
          </cell>
          <cell r="H77">
            <v>1112</v>
          </cell>
        </row>
        <row r="78">
          <cell r="C78" t="str">
            <v>081049</v>
          </cell>
          <cell r="D78" t="str">
            <v>青山台４</v>
          </cell>
          <cell r="E78" t="str">
            <v>⑮</v>
          </cell>
          <cell r="F78">
            <v>520</v>
          </cell>
          <cell r="G78">
            <v>520</v>
          </cell>
          <cell r="H78">
            <v>1297</v>
          </cell>
        </row>
        <row r="79">
          <cell r="C79" t="str">
            <v>081050</v>
          </cell>
          <cell r="D79" t="str">
            <v>布佐－①</v>
          </cell>
          <cell r="F79">
            <v>0</v>
          </cell>
          <cell r="G79">
            <v>0</v>
          </cell>
        </row>
        <row r="80">
          <cell r="C80" t="str">
            <v>081051</v>
          </cell>
          <cell r="D80" t="str">
            <v>布佐１丁目－①</v>
          </cell>
          <cell r="E80" t="str">
            <v>⑮</v>
          </cell>
          <cell r="F80">
            <v>365</v>
          </cell>
          <cell r="G80">
            <v>365</v>
          </cell>
          <cell r="H80">
            <v>1112</v>
          </cell>
        </row>
        <row r="81">
          <cell r="C81" t="str">
            <v>081052</v>
          </cell>
          <cell r="D81" t="str">
            <v>布佐１丁目－②</v>
          </cell>
          <cell r="E81" t="str">
            <v>⑮</v>
          </cell>
          <cell r="F81">
            <v>390</v>
          </cell>
          <cell r="G81">
            <v>390</v>
          </cell>
          <cell r="H81">
            <v>1019</v>
          </cell>
        </row>
        <row r="82">
          <cell r="C82" t="str">
            <v>081089</v>
          </cell>
          <cell r="D82" t="str">
            <v>布佐平和台１</v>
          </cell>
          <cell r="E82" t="str">
            <v>⑮</v>
          </cell>
          <cell r="F82">
            <v>460</v>
          </cell>
          <cell r="G82">
            <v>460</v>
          </cell>
          <cell r="H82">
            <v>920</v>
          </cell>
        </row>
        <row r="83">
          <cell r="C83" t="str">
            <v>081054</v>
          </cell>
          <cell r="D83" t="str">
            <v>布佐平和台２・４</v>
          </cell>
          <cell r="E83" t="str">
            <v>⑮</v>
          </cell>
          <cell r="F83">
            <v>345</v>
          </cell>
          <cell r="G83">
            <v>345</v>
          </cell>
          <cell r="H83">
            <v>1112</v>
          </cell>
        </row>
        <row r="84">
          <cell r="C84" t="str">
            <v>081055</v>
          </cell>
          <cell r="D84" t="str">
            <v>布佐平和台３・４</v>
          </cell>
          <cell r="E84" t="str">
            <v>⑮</v>
          </cell>
          <cell r="F84">
            <v>370</v>
          </cell>
          <cell r="G84">
            <v>370</v>
          </cell>
          <cell r="H84">
            <v>1112</v>
          </cell>
        </row>
        <row r="85">
          <cell r="C85" t="str">
            <v>081056</v>
          </cell>
          <cell r="D85" t="str">
            <v>布佐平和台６</v>
          </cell>
          <cell r="E85" t="str">
            <v>⑮</v>
          </cell>
          <cell r="F85">
            <v>330</v>
          </cell>
          <cell r="G85">
            <v>330</v>
          </cell>
          <cell r="H85">
            <v>1019</v>
          </cell>
        </row>
        <row r="86">
          <cell r="C86" t="str">
            <v>081057</v>
          </cell>
          <cell r="D86" t="str">
            <v>布佐平和台７</v>
          </cell>
          <cell r="E86" t="str">
            <v>⑮</v>
          </cell>
          <cell r="F86">
            <v>240</v>
          </cell>
          <cell r="G86">
            <v>240</v>
          </cell>
          <cell r="H86">
            <v>926</v>
          </cell>
        </row>
        <row r="87">
          <cell r="C87" t="str">
            <v>081058</v>
          </cell>
          <cell r="D87" t="str">
            <v>南新木１・２</v>
          </cell>
          <cell r="E87" t="str">
            <v>⑮</v>
          </cell>
          <cell r="F87">
            <v>800</v>
          </cell>
          <cell r="G87">
            <v>800</v>
          </cell>
          <cell r="H87">
            <v>2105</v>
          </cell>
        </row>
        <row r="88">
          <cell r="C88" t="str">
            <v>081059</v>
          </cell>
          <cell r="D88" t="str">
            <v>南新木３</v>
          </cell>
          <cell r="E88" t="str">
            <v>⑮</v>
          </cell>
          <cell r="F88">
            <v>340</v>
          </cell>
          <cell r="G88">
            <v>340</v>
          </cell>
          <cell r="H88">
            <v>999</v>
          </cell>
        </row>
        <row r="89">
          <cell r="C89" t="str">
            <v>081082</v>
          </cell>
          <cell r="D89" t="str">
            <v>南新木４</v>
          </cell>
          <cell r="E89" t="str">
            <v>⑮</v>
          </cell>
          <cell r="F89">
            <v>390</v>
          </cell>
          <cell r="G89">
            <v>390</v>
          </cell>
          <cell r="H89">
            <v>1066</v>
          </cell>
        </row>
        <row r="90">
          <cell r="C90" t="str">
            <v>081060</v>
          </cell>
          <cell r="D90" t="str">
            <v>新木</v>
          </cell>
          <cell r="E90" t="str">
            <v>⑮</v>
          </cell>
          <cell r="F90">
            <v>300</v>
          </cell>
          <cell r="G90">
            <v>300</v>
          </cell>
          <cell r="H90">
            <v>926</v>
          </cell>
        </row>
        <row r="91">
          <cell r="C91" t="str">
            <v>081061</v>
          </cell>
          <cell r="D91" t="str">
            <v>新木台</v>
          </cell>
          <cell r="E91" t="str">
            <v>⑮</v>
          </cell>
          <cell r="F91">
            <v>370</v>
          </cell>
          <cell r="G91">
            <v>370</v>
          </cell>
          <cell r="H91">
            <v>926</v>
          </cell>
        </row>
        <row r="92">
          <cell r="C92" t="str">
            <v>081062</v>
          </cell>
          <cell r="D92" t="str">
            <v>新木野１丁目</v>
          </cell>
          <cell r="E92" t="str">
            <v>⑮</v>
          </cell>
          <cell r="F92">
            <v>270</v>
          </cell>
          <cell r="G92">
            <v>270</v>
          </cell>
          <cell r="H92">
            <v>910</v>
          </cell>
        </row>
        <row r="93">
          <cell r="C93" t="str">
            <v>081063</v>
          </cell>
          <cell r="D93" t="str">
            <v>新木野３丁目</v>
          </cell>
          <cell r="E93" t="str">
            <v>⑮</v>
          </cell>
          <cell r="F93">
            <v>680</v>
          </cell>
          <cell r="G93">
            <v>680</v>
          </cell>
          <cell r="H93">
            <v>1575</v>
          </cell>
        </row>
        <row r="94">
          <cell r="C94" t="str">
            <v>081064</v>
          </cell>
          <cell r="D94" t="str">
            <v>新木野４丁目</v>
          </cell>
          <cell r="E94" t="str">
            <v>⑮</v>
          </cell>
          <cell r="F94">
            <v>430</v>
          </cell>
          <cell r="G94">
            <v>430</v>
          </cell>
          <cell r="H94">
            <v>1449</v>
          </cell>
        </row>
      </sheetData>
      <sheetData sheetId="7">
        <row r="1">
          <cell r="C1" t="str">
            <v>野田版</v>
          </cell>
        </row>
        <row r="4">
          <cell r="D4">
            <v>88</v>
          </cell>
          <cell r="E4">
            <v>36960</v>
          </cell>
          <cell r="G4">
            <v>36960</v>
          </cell>
        </row>
        <row r="5">
          <cell r="D5" t="str">
            <v>エリア名</v>
          </cell>
          <cell r="E5" t="str">
            <v>便</v>
          </cell>
          <cell r="F5" t="str">
            <v>新聞</v>
          </cell>
          <cell r="G5" t="str">
            <v>折込</v>
          </cell>
          <cell r="H5" t="str">
            <v>手段</v>
          </cell>
        </row>
        <row r="6">
          <cell r="C6" t="str">
            <v>082001</v>
          </cell>
          <cell r="D6" t="str">
            <v>尾崎②</v>
          </cell>
          <cell r="E6" t="str">
            <v>⑯</v>
          </cell>
          <cell r="F6">
            <v>490</v>
          </cell>
          <cell r="G6">
            <v>490</v>
          </cell>
          <cell r="H6" t="str">
            <v>WEB</v>
          </cell>
        </row>
        <row r="7">
          <cell r="C7" t="str">
            <v>082002</v>
          </cell>
          <cell r="D7" t="str">
            <v>尾崎①</v>
          </cell>
          <cell r="E7" t="str">
            <v>⑯</v>
          </cell>
          <cell r="F7">
            <v>345</v>
          </cell>
          <cell r="G7">
            <v>345</v>
          </cell>
          <cell r="H7" t="str">
            <v>TEL</v>
          </cell>
        </row>
        <row r="8">
          <cell r="C8" t="str">
            <v>082003</v>
          </cell>
          <cell r="D8" t="str">
            <v>尾崎台A</v>
          </cell>
          <cell r="E8" t="str">
            <v>⑯</v>
          </cell>
          <cell r="F8">
            <v>310</v>
          </cell>
          <cell r="G8">
            <v>310</v>
          </cell>
          <cell r="H8" t="str">
            <v>WEB</v>
          </cell>
        </row>
        <row r="9">
          <cell r="C9" t="str">
            <v>082004</v>
          </cell>
          <cell r="D9" t="str">
            <v>川間駅北口</v>
          </cell>
          <cell r="E9" t="str">
            <v>⑯</v>
          </cell>
          <cell r="F9">
            <v>640</v>
          </cell>
          <cell r="G9">
            <v>640</v>
          </cell>
          <cell r="H9" t="str">
            <v>メール</v>
          </cell>
        </row>
        <row r="10">
          <cell r="C10" t="str">
            <v>082005</v>
          </cell>
          <cell r="D10" t="str">
            <v>日の出町北公園</v>
          </cell>
          <cell r="E10" t="str">
            <v>⑯</v>
          </cell>
          <cell r="F10">
            <v>325</v>
          </cell>
          <cell r="G10">
            <v>325</v>
          </cell>
          <cell r="H10" t="str">
            <v>TEL</v>
          </cell>
        </row>
        <row r="11">
          <cell r="C11" t="str">
            <v>082006</v>
          </cell>
          <cell r="D11" t="str">
            <v>七光台①</v>
          </cell>
          <cell r="E11" t="str">
            <v>⑯</v>
          </cell>
          <cell r="F11">
            <v>280</v>
          </cell>
          <cell r="G11">
            <v>280</v>
          </cell>
          <cell r="H11" t="str">
            <v>WEB</v>
          </cell>
        </row>
        <row r="12">
          <cell r="C12" t="str">
            <v>082007</v>
          </cell>
          <cell r="D12" t="str">
            <v>七光台②</v>
          </cell>
          <cell r="E12" t="str">
            <v>⑯</v>
          </cell>
          <cell r="F12">
            <v>490</v>
          </cell>
          <cell r="G12">
            <v>490</v>
          </cell>
          <cell r="H12" t="str">
            <v>TEL</v>
          </cell>
        </row>
        <row r="13">
          <cell r="C13" t="str">
            <v>082008</v>
          </cell>
          <cell r="D13" t="str">
            <v>七光台③</v>
          </cell>
          <cell r="E13" t="str">
            <v>⑯</v>
          </cell>
          <cell r="F13">
            <v>370</v>
          </cell>
          <cell r="G13">
            <v>370</v>
          </cell>
          <cell r="H13" t="str">
            <v>WEB</v>
          </cell>
        </row>
        <row r="14">
          <cell r="C14" t="str">
            <v>082009</v>
          </cell>
          <cell r="D14" t="str">
            <v>ﾄﾝﾎﾞ公園</v>
          </cell>
          <cell r="E14" t="str">
            <v>⑯</v>
          </cell>
          <cell r="F14">
            <v>450</v>
          </cell>
          <cell r="G14">
            <v>450</v>
          </cell>
          <cell r="H14" t="str">
            <v>TEL</v>
          </cell>
        </row>
        <row r="15">
          <cell r="C15" t="str">
            <v>082010</v>
          </cell>
          <cell r="D15" t="str">
            <v>春日町･岩名</v>
          </cell>
          <cell r="E15" t="str">
            <v>⑯</v>
          </cell>
          <cell r="F15">
            <v>450</v>
          </cell>
          <cell r="G15">
            <v>450</v>
          </cell>
        </row>
        <row r="16">
          <cell r="C16" t="str">
            <v>082011</v>
          </cell>
          <cell r="D16" t="str">
            <v>春日町①</v>
          </cell>
          <cell r="E16" t="str">
            <v>⑯</v>
          </cell>
          <cell r="F16">
            <v>550</v>
          </cell>
          <cell r="G16">
            <v>550</v>
          </cell>
          <cell r="H16" t="str">
            <v>WEB</v>
          </cell>
        </row>
        <row r="17">
          <cell r="C17" t="str">
            <v>082012</v>
          </cell>
          <cell r="D17" t="str">
            <v>岩名A</v>
          </cell>
          <cell r="E17" t="str">
            <v>⑯</v>
          </cell>
          <cell r="F17">
            <v>340</v>
          </cell>
          <cell r="G17">
            <v>340</v>
          </cell>
          <cell r="H17" t="str">
            <v>WEB</v>
          </cell>
        </row>
        <row r="18">
          <cell r="C18" t="str">
            <v>082013</v>
          </cell>
          <cell r="D18" t="str">
            <v>岩名B</v>
          </cell>
          <cell r="E18" t="str">
            <v>⑯</v>
          </cell>
          <cell r="F18">
            <v>470</v>
          </cell>
          <cell r="G18">
            <v>470</v>
          </cell>
          <cell r="H18" t="str">
            <v>TEL</v>
          </cell>
        </row>
        <row r="19">
          <cell r="C19" t="str">
            <v>082014</v>
          </cell>
          <cell r="D19" t="str">
            <v>岩名C</v>
          </cell>
          <cell r="E19" t="str">
            <v>⑯</v>
          </cell>
          <cell r="F19">
            <v>420</v>
          </cell>
          <cell r="G19">
            <v>420</v>
          </cell>
          <cell r="H19" t="str">
            <v>WEB</v>
          </cell>
        </row>
        <row r="20">
          <cell r="C20" t="str">
            <v>082015</v>
          </cell>
          <cell r="D20" t="str">
            <v>岩名2A</v>
          </cell>
          <cell r="E20" t="str">
            <v>⑯</v>
          </cell>
          <cell r="F20">
            <v>335</v>
          </cell>
          <cell r="G20">
            <v>335</v>
          </cell>
        </row>
        <row r="21">
          <cell r="C21" t="str">
            <v>082016</v>
          </cell>
          <cell r="D21" t="str">
            <v>岩名2B</v>
          </cell>
          <cell r="E21" t="str">
            <v>⑯</v>
          </cell>
          <cell r="F21">
            <v>345</v>
          </cell>
          <cell r="G21">
            <v>345</v>
          </cell>
        </row>
        <row r="22">
          <cell r="C22" t="str">
            <v>082017</v>
          </cell>
          <cell r="D22" t="str">
            <v>五木新町Ａ</v>
          </cell>
          <cell r="E22" t="str">
            <v>⑯</v>
          </cell>
          <cell r="F22">
            <v>270</v>
          </cell>
          <cell r="G22">
            <v>270</v>
          </cell>
          <cell r="H22" t="str">
            <v>メール</v>
          </cell>
        </row>
        <row r="23">
          <cell r="C23" t="str">
            <v>082018</v>
          </cell>
          <cell r="D23" t="str">
            <v>清水高校南</v>
          </cell>
          <cell r="E23" t="str">
            <v>⑯</v>
          </cell>
          <cell r="F23">
            <v>350</v>
          </cell>
          <cell r="G23">
            <v>350</v>
          </cell>
        </row>
        <row r="24">
          <cell r="C24" t="str">
            <v>082019</v>
          </cell>
          <cell r="D24" t="str">
            <v>清水公園前</v>
          </cell>
          <cell r="E24" t="str">
            <v>⑯</v>
          </cell>
          <cell r="F24">
            <v>500</v>
          </cell>
          <cell r="G24">
            <v>500</v>
          </cell>
          <cell r="H24" t="str">
            <v>WEB</v>
          </cell>
        </row>
        <row r="25">
          <cell r="C25" t="str">
            <v>082020</v>
          </cell>
          <cell r="D25" t="str">
            <v>旧さくら並木</v>
          </cell>
          <cell r="E25" t="str">
            <v>⑯</v>
          </cell>
          <cell r="F25">
            <v>480</v>
          </cell>
          <cell r="G25">
            <v>480</v>
          </cell>
        </row>
        <row r="26">
          <cell r="C26" t="str">
            <v>082021</v>
          </cell>
          <cell r="D26" t="str">
            <v>西光院</v>
          </cell>
          <cell r="E26" t="str">
            <v>⑯</v>
          </cell>
          <cell r="F26">
            <v>485</v>
          </cell>
          <cell r="G26">
            <v>485</v>
          </cell>
          <cell r="H26" t="str">
            <v>TEL</v>
          </cell>
        </row>
        <row r="27">
          <cell r="C27" t="str">
            <v>082022</v>
          </cell>
          <cell r="D27" t="str">
            <v>清水台小東</v>
          </cell>
          <cell r="E27" t="str">
            <v>⑯</v>
          </cell>
          <cell r="F27">
            <v>605</v>
          </cell>
          <cell r="G27">
            <v>605</v>
          </cell>
        </row>
        <row r="28">
          <cell r="C28" t="str">
            <v>082023</v>
          </cell>
          <cell r="D28" t="str">
            <v>乳児保育所</v>
          </cell>
          <cell r="E28" t="str">
            <v>⑯</v>
          </cell>
          <cell r="F28">
            <v>500</v>
          </cell>
          <cell r="G28">
            <v>500</v>
          </cell>
          <cell r="H28" t="str">
            <v>WEB</v>
          </cell>
        </row>
        <row r="29">
          <cell r="C29" t="str">
            <v>082024</v>
          </cell>
          <cell r="D29" t="str">
            <v>2号鹿島町公園</v>
          </cell>
          <cell r="E29" t="str">
            <v>⑯</v>
          </cell>
          <cell r="F29">
            <v>435</v>
          </cell>
          <cell r="G29">
            <v>435</v>
          </cell>
          <cell r="H29" t="str">
            <v>TEL</v>
          </cell>
        </row>
        <row r="30">
          <cell r="C30" t="str">
            <v>082025</v>
          </cell>
          <cell r="D30" t="str">
            <v>欅のホール</v>
          </cell>
          <cell r="E30" t="str">
            <v>⑯</v>
          </cell>
          <cell r="F30">
            <v>455</v>
          </cell>
          <cell r="G30">
            <v>455</v>
          </cell>
          <cell r="H30" t="str">
            <v>WEB</v>
          </cell>
        </row>
        <row r="31">
          <cell r="C31" t="str">
            <v>082026</v>
          </cell>
          <cell r="D31" t="str">
            <v>中央小</v>
          </cell>
          <cell r="E31" t="str">
            <v>⑯</v>
          </cell>
          <cell r="F31">
            <v>310</v>
          </cell>
          <cell r="G31">
            <v>310</v>
          </cell>
          <cell r="H31" t="str">
            <v>メール</v>
          </cell>
        </row>
        <row r="32">
          <cell r="C32" t="str">
            <v>082027</v>
          </cell>
          <cell r="D32" t="str">
            <v>中野台県営住宅</v>
          </cell>
          <cell r="E32" t="str">
            <v>⑯</v>
          </cell>
          <cell r="F32">
            <v>295</v>
          </cell>
          <cell r="G32">
            <v>295</v>
          </cell>
        </row>
        <row r="33">
          <cell r="C33" t="str">
            <v>082028</v>
          </cell>
          <cell r="D33" t="str">
            <v>市営上花輪団地</v>
          </cell>
          <cell r="E33" t="str">
            <v>⑯</v>
          </cell>
          <cell r="F33">
            <v>465</v>
          </cell>
          <cell r="G33">
            <v>465</v>
          </cell>
          <cell r="H33" t="str">
            <v>メール</v>
          </cell>
        </row>
        <row r="34">
          <cell r="C34" t="str">
            <v>082029</v>
          </cell>
          <cell r="D34" t="str">
            <v>朝日ヶ丘公園</v>
          </cell>
          <cell r="E34" t="str">
            <v>⑯</v>
          </cell>
          <cell r="F34">
            <v>640</v>
          </cell>
          <cell r="G34">
            <v>640</v>
          </cell>
          <cell r="H34" t="str">
            <v>メール</v>
          </cell>
        </row>
        <row r="35">
          <cell r="D35" t="str">
            <v>新下町</v>
          </cell>
        </row>
        <row r="36">
          <cell r="D36" t="str">
            <v>太陽公園</v>
          </cell>
        </row>
        <row r="37">
          <cell r="C37" t="str">
            <v>082032</v>
          </cell>
          <cell r="D37" t="str">
            <v>長命寺</v>
          </cell>
          <cell r="E37" t="str">
            <v>⑯</v>
          </cell>
          <cell r="F37">
            <v>300</v>
          </cell>
          <cell r="G37">
            <v>300</v>
          </cell>
          <cell r="H37" t="str">
            <v>TEL</v>
          </cell>
        </row>
        <row r="38">
          <cell r="C38" t="str">
            <v>082033</v>
          </cell>
          <cell r="D38" t="str">
            <v>第二中学校</v>
          </cell>
          <cell r="E38" t="str">
            <v>⑯</v>
          </cell>
          <cell r="F38">
            <v>295</v>
          </cell>
          <cell r="G38">
            <v>295</v>
          </cell>
        </row>
        <row r="39">
          <cell r="C39" t="str">
            <v>082034</v>
          </cell>
          <cell r="D39" t="str">
            <v>櫻木神社</v>
          </cell>
          <cell r="E39" t="str">
            <v>⑯</v>
          </cell>
          <cell r="F39">
            <v>600</v>
          </cell>
          <cell r="G39">
            <v>600</v>
          </cell>
          <cell r="H39" t="str">
            <v>TEL</v>
          </cell>
        </row>
        <row r="40">
          <cell r="C40" t="str">
            <v>082035</v>
          </cell>
          <cell r="D40" t="str">
            <v>上花輪太子前南</v>
          </cell>
          <cell r="E40" t="str">
            <v>⑯</v>
          </cell>
          <cell r="F40">
            <v>420</v>
          </cell>
          <cell r="G40">
            <v>420</v>
          </cell>
          <cell r="H40" t="str">
            <v>メール</v>
          </cell>
        </row>
        <row r="41">
          <cell r="C41" t="str">
            <v>082036</v>
          </cell>
          <cell r="D41" t="str">
            <v>柳沢県営住宅</v>
          </cell>
          <cell r="E41" t="str">
            <v>⑯</v>
          </cell>
          <cell r="F41">
            <v>575</v>
          </cell>
          <cell r="G41">
            <v>575</v>
          </cell>
          <cell r="H41" t="str">
            <v>メール</v>
          </cell>
        </row>
        <row r="42">
          <cell r="C42" t="str">
            <v>082037</v>
          </cell>
          <cell r="D42" t="str">
            <v>総合教育ｾﾝﾀｰ</v>
          </cell>
          <cell r="E42" t="str">
            <v>⑯</v>
          </cell>
          <cell r="F42">
            <v>250</v>
          </cell>
          <cell r="G42">
            <v>250</v>
          </cell>
        </row>
        <row r="43">
          <cell r="C43" t="str">
            <v>082038</v>
          </cell>
          <cell r="D43" t="str">
            <v>野田住宅公園</v>
          </cell>
          <cell r="E43" t="str">
            <v>⑯</v>
          </cell>
          <cell r="F43">
            <v>400</v>
          </cell>
          <cell r="G43">
            <v>400</v>
          </cell>
          <cell r="H43" t="str">
            <v>TEL</v>
          </cell>
        </row>
        <row r="44">
          <cell r="C44" t="str">
            <v>082039</v>
          </cell>
          <cell r="D44" t="str">
            <v>鶴奉公園</v>
          </cell>
          <cell r="E44" t="str">
            <v>⑯</v>
          </cell>
          <cell r="F44">
            <v>430</v>
          </cell>
          <cell r="G44">
            <v>430</v>
          </cell>
        </row>
        <row r="45">
          <cell r="C45" t="str">
            <v>082040</v>
          </cell>
          <cell r="D45" t="str">
            <v>野田市消防署</v>
          </cell>
          <cell r="E45" t="str">
            <v>⑯</v>
          </cell>
          <cell r="F45">
            <v>420</v>
          </cell>
          <cell r="G45">
            <v>420</v>
          </cell>
        </row>
        <row r="46">
          <cell r="C46" t="str">
            <v>082041</v>
          </cell>
          <cell r="D46" t="str">
            <v>第一中学校</v>
          </cell>
          <cell r="E46" t="str">
            <v>⑯</v>
          </cell>
          <cell r="F46">
            <v>460</v>
          </cell>
          <cell r="G46">
            <v>460</v>
          </cell>
          <cell r="H46" t="str">
            <v>WEB</v>
          </cell>
        </row>
        <row r="47">
          <cell r="C47" t="str">
            <v>082042</v>
          </cell>
          <cell r="D47" t="str">
            <v>宮崎小学校</v>
          </cell>
          <cell r="E47" t="str">
            <v>⑯</v>
          </cell>
          <cell r="F47">
            <v>550</v>
          </cell>
          <cell r="G47">
            <v>550</v>
          </cell>
          <cell r="H47" t="str">
            <v>WEB</v>
          </cell>
        </row>
        <row r="48">
          <cell r="C48" t="str">
            <v>082043</v>
          </cell>
          <cell r="D48" t="str">
            <v>中根保育所</v>
          </cell>
          <cell r="E48" t="str">
            <v>⑯</v>
          </cell>
          <cell r="F48">
            <v>470</v>
          </cell>
          <cell r="G48">
            <v>470</v>
          </cell>
        </row>
        <row r="49">
          <cell r="C49" t="str">
            <v>082044</v>
          </cell>
          <cell r="D49" t="str">
            <v>中根八幡公園</v>
          </cell>
          <cell r="E49" t="str">
            <v>⑯</v>
          </cell>
          <cell r="F49">
            <v>735</v>
          </cell>
          <cell r="G49">
            <v>735</v>
          </cell>
          <cell r="H49" t="str">
            <v>TEL</v>
          </cell>
        </row>
        <row r="50">
          <cell r="C50" t="str">
            <v>082045</v>
          </cell>
          <cell r="D50" t="str">
            <v>新中根</v>
          </cell>
          <cell r="E50" t="str">
            <v>⑯</v>
          </cell>
          <cell r="F50">
            <v>490</v>
          </cell>
          <cell r="G50">
            <v>490</v>
          </cell>
        </row>
        <row r="51">
          <cell r="C51" t="str">
            <v>082046</v>
          </cell>
          <cell r="D51" t="str">
            <v>花井1丁目公園</v>
          </cell>
          <cell r="E51" t="str">
            <v>⑯</v>
          </cell>
          <cell r="F51">
            <v>320</v>
          </cell>
          <cell r="G51">
            <v>320</v>
          </cell>
          <cell r="H51" t="str">
            <v>メール</v>
          </cell>
        </row>
        <row r="52">
          <cell r="C52" t="str">
            <v>082047</v>
          </cell>
          <cell r="D52" t="str">
            <v>上宿公園</v>
          </cell>
          <cell r="E52" t="str">
            <v>⑯</v>
          </cell>
          <cell r="F52">
            <v>355</v>
          </cell>
          <cell r="G52">
            <v>355</v>
          </cell>
          <cell r="H52" t="str">
            <v>TEL</v>
          </cell>
        </row>
        <row r="53">
          <cell r="C53" t="str">
            <v>082048</v>
          </cell>
          <cell r="D53" t="str">
            <v>南部中学校</v>
          </cell>
          <cell r="E53" t="str">
            <v>⑯</v>
          </cell>
          <cell r="F53">
            <v>700</v>
          </cell>
          <cell r="G53">
            <v>700</v>
          </cell>
          <cell r="H53" t="str">
            <v>TEL</v>
          </cell>
        </row>
        <row r="54">
          <cell r="C54" t="str">
            <v>082049</v>
          </cell>
          <cell r="D54" t="str">
            <v>西大和田団地前</v>
          </cell>
          <cell r="E54" t="str">
            <v>⑯</v>
          </cell>
          <cell r="F54">
            <v>510</v>
          </cell>
          <cell r="G54">
            <v>510</v>
          </cell>
          <cell r="H54" t="str">
            <v>メール</v>
          </cell>
        </row>
        <row r="55">
          <cell r="C55" t="str">
            <v>082050</v>
          </cell>
          <cell r="D55" t="str">
            <v>東大和田公園</v>
          </cell>
          <cell r="E55" t="str">
            <v>⑯</v>
          </cell>
          <cell r="F55">
            <v>370</v>
          </cell>
          <cell r="G55">
            <v>370</v>
          </cell>
          <cell r="H55" t="str">
            <v>メール</v>
          </cell>
        </row>
        <row r="56">
          <cell r="C56" t="str">
            <v>082051</v>
          </cell>
          <cell r="D56" t="str">
            <v>南部小学校</v>
          </cell>
          <cell r="E56" t="str">
            <v>⑯</v>
          </cell>
          <cell r="F56">
            <v>320</v>
          </cell>
          <cell r="G56">
            <v>320</v>
          </cell>
          <cell r="H56" t="str">
            <v>WEB</v>
          </cell>
        </row>
        <row r="57">
          <cell r="C57" t="str">
            <v>082052</v>
          </cell>
          <cell r="D57" t="str">
            <v>福寿院南</v>
          </cell>
          <cell r="E57" t="str">
            <v>⑯</v>
          </cell>
          <cell r="F57">
            <v>440</v>
          </cell>
          <cell r="G57">
            <v>440</v>
          </cell>
          <cell r="H57" t="str">
            <v>メール</v>
          </cell>
        </row>
        <row r="58">
          <cell r="C58" t="str">
            <v>082053</v>
          </cell>
          <cell r="D58" t="str">
            <v>梅郷児童遊園</v>
          </cell>
          <cell r="E58" t="str">
            <v>⑯</v>
          </cell>
          <cell r="F58">
            <v>390</v>
          </cell>
          <cell r="G58">
            <v>390</v>
          </cell>
          <cell r="H58" t="str">
            <v>TEL</v>
          </cell>
        </row>
        <row r="59">
          <cell r="C59" t="str">
            <v>082054</v>
          </cell>
          <cell r="D59" t="str">
            <v>南ｺﾐｭﾆﾃｨｰｾﾝﾀｰ</v>
          </cell>
          <cell r="E59" t="str">
            <v>⑯</v>
          </cell>
          <cell r="F59">
            <v>230</v>
          </cell>
          <cell r="G59">
            <v>230</v>
          </cell>
          <cell r="H59" t="str">
            <v>TEL</v>
          </cell>
        </row>
        <row r="60">
          <cell r="C60" t="str">
            <v>082055</v>
          </cell>
          <cell r="D60" t="str">
            <v>東新田公園Ａ</v>
          </cell>
          <cell r="E60" t="str">
            <v>⑯</v>
          </cell>
          <cell r="F60">
            <v>375</v>
          </cell>
          <cell r="G60">
            <v>375</v>
          </cell>
          <cell r="H60" t="str">
            <v>メール</v>
          </cell>
        </row>
        <row r="61">
          <cell r="C61" t="str">
            <v>082056</v>
          </cell>
          <cell r="D61" t="str">
            <v>西亀山市民の森</v>
          </cell>
          <cell r="E61" t="str">
            <v>⑯</v>
          </cell>
          <cell r="F61">
            <v>550</v>
          </cell>
          <cell r="G61">
            <v>550</v>
          </cell>
          <cell r="H61" t="str">
            <v>WEB</v>
          </cell>
        </row>
        <row r="62">
          <cell r="C62" t="str">
            <v>082057</v>
          </cell>
          <cell r="D62" t="str">
            <v>山崎どんぐり公園</v>
          </cell>
          <cell r="E62" t="str">
            <v>⑯</v>
          </cell>
          <cell r="F62">
            <v>415</v>
          </cell>
          <cell r="G62">
            <v>415</v>
          </cell>
          <cell r="H62" t="str">
            <v>TEL</v>
          </cell>
        </row>
        <row r="63">
          <cell r="C63" t="str">
            <v>082058</v>
          </cell>
          <cell r="D63" t="str">
            <v>職安野田出張所</v>
          </cell>
          <cell r="E63" t="str">
            <v>⑯</v>
          </cell>
          <cell r="F63">
            <v>600</v>
          </cell>
          <cell r="G63">
            <v>600</v>
          </cell>
        </row>
        <row r="64">
          <cell r="C64" t="str">
            <v>082059</v>
          </cell>
          <cell r="D64" t="str">
            <v>山崎貝塚町公園</v>
          </cell>
          <cell r="E64" t="str">
            <v>⑯</v>
          </cell>
          <cell r="F64">
            <v>630</v>
          </cell>
          <cell r="G64">
            <v>630</v>
          </cell>
          <cell r="H64" t="str">
            <v>WEB</v>
          </cell>
        </row>
        <row r="65">
          <cell r="C65" t="str">
            <v>082060</v>
          </cell>
          <cell r="D65" t="str">
            <v>島公園A</v>
          </cell>
          <cell r="E65" t="str">
            <v>⑯</v>
          </cell>
          <cell r="F65">
            <v>400</v>
          </cell>
          <cell r="G65">
            <v>400</v>
          </cell>
          <cell r="H65" t="str">
            <v>WEB</v>
          </cell>
        </row>
        <row r="66">
          <cell r="C66" t="str">
            <v>082061</v>
          </cell>
          <cell r="D66" t="str">
            <v>運河出張所</v>
          </cell>
          <cell r="E66" t="str">
            <v>⑯</v>
          </cell>
          <cell r="F66">
            <v>515</v>
          </cell>
          <cell r="G66">
            <v>515</v>
          </cell>
          <cell r="H66" t="str">
            <v>WEB</v>
          </cell>
        </row>
        <row r="67">
          <cell r="C67" t="str">
            <v>082062</v>
          </cell>
          <cell r="D67" t="str">
            <v>長割公園</v>
          </cell>
          <cell r="E67" t="str">
            <v>⑯</v>
          </cell>
          <cell r="F67">
            <v>465</v>
          </cell>
          <cell r="G67">
            <v>465</v>
          </cell>
          <cell r="H67" t="str">
            <v>TEL</v>
          </cell>
        </row>
        <row r="68">
          <cell r="C68" t="str">
            <v>082063</v>
          </cell>
          <cell r="D68" t="str">
            <v>下鹿野公園</v>
          </cell>
          <cell r="E68" t="str">
            <v>⑯</v>
          </cell>
          <cell r="F68">
            <v>425</v>
          </cell>
          <cell r="G68">
            <v>425</v>
          </cell>
          <cell r="H68" t="str">
            <v>TEL</v>
          </cell>
        </row>
        <row r="69">
          <cell r="C69" t="str">
            <v>082064</v>
          </cell>
          <cell r="D69" t="str">
            <v>上灰毛第2公園</v>
          </cell>
          <cell r="E69" t="str">
            <v>⑯</v>
          </cell>
          <cell r="F69">
            <v>505</v>
          </cell>
          <cell r="G69">
            <v>505</v>
          </cell>
          <cell r="H69" t="str">
            <v>TEL</v>
          </cell>
        </row>
        <row r="70">
          <cell r="C70" t="str">
            <v>082065</v>
          </cell>
          <cell r="D70" t="str">
            <v>梅郷４号公園</v>
          </cell>
          <cell r="E70" t="str">
            <v>⑯</v>
          </cell>
          <cell r="F70">
            <v>465</v>
          </cell>
          <cell r="G70">
            <v>465</v>
          </cell>
          <cell r="H70" t="str">
            <v>メール</v>
          </cell>
        </row>
        <row r="71">
          <cell r="C71" t="str">
            <v>082066</v>
          </cell>
          <cell r="D71" t="str">
            <v>梅郷８号公園</v>
          </cell>
          <cell r="E71" t="str">
            <v>⑯</v>
          </cell>
          <cell r="F71">
            <v>515</v>
          </cell>
          <cell r="G71">
            <v>515</v>
          </cell>
        </row>
        <row r="72">
          <cell r="C72" t="str">
            <v>082067</v>
          </cell>
          <cell r="D72" t="str">
            <v>光葉町2</v>
          </cell>
          <cell r="E72" t="str">
            <v>⑯</v>
          </cell>
          <cell r="F72">
            <v>430</v>
          </cell>
          <cell r="G72">
            <v>430</v>
          </cell>
          <cell r="H72" t="str">
            <v>メール</v>
          </cell>
        </row>
        <row r="73">
          <cell r="C73" t="str">
            <v>082068</v>
          </cell>
          <cell r="D73" t="str">
            <v>東新田公園B</v>
          </cell>
          <cell r="E73" t="str">
            <v>⑯</v>
          </cell>
          <cell r="F73">
            <v>580</v>
          </cell>
          <cell r="G73">
            <v>580</v>
          </cell>
          <cell r="H73" t="str">
            <v>WEB</v>
          </cell>
        </row>
        <row r="74">
          <cell r="C74" t="str">
            <v>082069</v>
          </cell>
          <cell r="D74" t="str">
            <v>島公園B</v>
          </cell>
          <cell r="E74" t="str">
            <v>⑯</v>
          </cell>
          <cell r="F74">
            <v>460</v>
          </cell>
          <cell r="G74">
            <v>460</v>
          </cell>
          <cell r="H74" t="str">
            <v>WEB</v>
          </cell>
        </row>
        <row r="75">
          <cell r="C75" t="str">
            <v>082070</v>
          </cell>
          <cell r="D75" t="str">
            <v>光葉町3</v>
          </cell>
          <cell r="E75" t="str">
            <v>⑯</v>
          </cell>
          <cell r="F75">
            <v>525</v>
          </cell>
          <cell r="G75">
            <v>525</v>
          </cell>
          <cell r="H75" t="str">
            <v>メール</v>
          </cell>
        </row>
        <row r="76">
          <cell r="C76" t="str">
            <v>082071</v>
          </cell>
          <cell r="D76" t="str">
            <v>光葉町1</v>
          </cell>
          <cell r="E76" t="str">
            <v>⑯</v>
          </cell>
          <cell r="F76">
            <v>380</v>
          </cell>
          <cell r="G76">
            <v>380</v>
          </cell>
          <cell r="H76" t="str">
            <v>メール</v>
          </cell>
        </row>
        <row r="77">
          <cell r="C77" t="str">
            <v>082072</v>
          </cell>
          <cell r="D77" t="str">
            <v>つつみ野2</v>
          </cell>
          <cell r="E77" t="str">
            <v>⑯</v>
          </cell>
          <cell r="F77">
            <v>390</v>
          </cell>
          <cell r="G77">
            <v>390</v>
          </cell>
          <cell r="H77" t="str">
            <v>WEB</v>
          </cell>
        </row>
        <row r="78">
          <cell r="C78" t="str">
            <v>082073</v>
          </cell>
          <cell r="D78" t="str">
            <v>桜の里3</v>
          </cell>
          <cell r="E78" t="str">
            <v>⑯</v>
          </cell>
          <cell r="F78">
            <v>205</v>
          </cell>
          <cell r="G78">
            <v>205</v>
          </cell>
          <cell r="H78" t="str">
            <v>WEB</v>
          </cell>
        </row>
        <row r="79">
          <cell r="C79" t="str">
            <v>082074</v>
          </cell>
          <cell r="D79" t="str">
            <v>みずき1</v>
          </cell>
          <cell r="E79" t="str">
            <v>⑯</v>
          </cell>
          <cell r="F79">
            <v>375</v>
          </cell>
          <cell r="G79">
            <v>375</v>
          </cell>
          <cell r="H79" t="str">
            <v>メール</v>
          </cell>
        </row>
        <row r="80">
          <cell r="C80" t="str">
            <v>082075</v>
          </cell>
          <cell r="D80" t="str">
            <v>みずき2・3</v>
          </cell>
          <cell r="E80" t="str">
            <v>⑯</v>
          </cell>
          <cell r="F80">
            <v>520</v>
          </cell>
          <cell r="G80">
            <v>520</v>
          </cell>
          <cell r="H80" t="str">
            <v>WEB</v>
          </cell>
        </row>
        <row r="81">
          <cell r="C81" t="str">
            <v>082076</v>
          </cell>
          <cell r="D81" t="str">
            <v>日の出町南公園</v>
          </cell>
          <cell r="E81" t="str">
            <v>⑯</v>
          </cell>
          <cell r="F81">
            <v>300</v>
          </cell>
          <cell r="G81">
            <v>300</v>
          </cell>
        </row>
        <row r="82">
          <cell r="C82" t="str">
            <v>082077</v>
          </cell>
          <cell r="D82" t="str">
            <v>神明神社</v>
          </cell>
          <cell r="E82" t="str">
            <v>⑯</v>
          </cell>
          <cell r="F82">
            <v>225</v>
          </cell>
          <cell r="G82">
            <v>225</v>
          </cell>
          <cell r="H82" t="str">
            <v>TEL</v>
          </cell>
        </row>
        <row r="83">
          <cell r="C83" t="str">
            <v>082078</v>
          </cell>
          <cell r="D83" t="str">
            <v>柳沢幼稚園</v>
          </cell>
          <cell r="E83" t="str">
            <v>⑯</v>
          </cell>
          <cell r="F83">
            <v>270</v>
          </cell>
          <cell r="G83">
            <v>270</v>
          </cell>
          <cell r="H83" t="str">
            <v>WEB</v>
          </cell>
        </row>
        <row r="84">
          <cell r="C84" t="str">
            <v>082079</v>
          </cell>
          <cell r="D84" t="str">
            <v>堤根</v>
          </cell>
          <cell r="E84" t="str">
            <v>⑯</v>
          </cell>
          <cell r="F84">
            <v>385</v>
          </cell>
          <cell r="G84">
            <v>385</v>
          </cell>
          <cell r="H84" t="str">
            <v>WEB</v>
          </cell>
        </row>
        <row r="85">
          <cell r="C85" t="str">
            <v>082080</v>
          </cell>
          <cell r="D85" t="str">
            <v>花井東公園</v>
          </cell>
          <cell r="E85" t="str">
            <v>⑯</v>
          </cell>
          <cell r="F85">
            <v>335</v>
          </cell>
          <cell r="G85">
            <v>335</v>
          </cell>
          <cell r="H85" t="str">
            <v>TEL</v>
          </cell>
        </row>
        <row r="86">
          <cell r="C86" t="str">
            <v>082081</v>
          </cell>
          <cell r="D86" t="str">
            <v>西大和田公園</v>
          </cell>
          <cell r="E86" t="str">
            <v>⑯</v>
          </cell>
          <cell r="F86">
            <v>290</v>
          </cell>
          <cell r="G86">
            <v>290</v>
          </cell>
          <cell r="H86" t="str">
            <v>WEB</v>
          </cell>
        </row>
        <row r="87">
          <cell r="C87" t="str">
            <v>082082</v>
          </cell>
          <cell r="D87" t="str">
            <v>梅郷公民館</v>
          </cell>
          <cell r="E87" t="str">
            <v>⑯</v>
          </cell>
          <cell r="F87">
            <v>350</v>
          </cell>
          <cell r="G87">
            <v>350</v>
          </cell>
        </row>
        <row r="88">
          <cell r="C88" t="str">
            <v>082083</v>
          </cell>
          <cell r="D88" t="str">
            <v>梅郷駅東口</v>
          </cell>
          <cell r="E88" t="str">
            <v>⑯</v>
          </cell>
          <cell r="F88">
            <v>360</v>
          </cell>
          <cell r="G88">
            <v>360</v>
          </cell>
          <cell r="H88" t="str">
            <v>TEL</v>
          </cell>
        </row>
        <row r="89">
          <cell r="C89" t="str">
            <v>082084</v>
          </cell>
          <cell r="D89" t="str">
            <v>岩名2C</v>
          </cell>
          <cell r="E89" t="str">
            <v>⑯</v>
          </cell>
          <cell r="F89">
            <v>310</v>
          </cell>
          <cell r="G89">
            <v>310</v>
          </cell>
          <cell r="H89" t="str">
            <v>メール</v>
          </cell>
        </row>
        <row r="90">
          <cell r="C90" t="str">
            <v>082085</v>
          </cell>
          <cell r="D90" t="str">
            <v>五木新町Ｂ</v>
          </cell>
          <cell r="E90" t="str">
            <v>⑯</v>
          </cell>
          <cell r="F90">
            <v>305</v>
          </cell>
          <cell r="G90">
            <v>305</v>
          </cell>
        </row>
        <row r="91">
          <cell r="D91" t="str">
            <v>琴平通り</v>
          </cell>
        </row>
        <row r="92">
          <cell r="C92" t="str">
            <v>082087</v>
          </cell>
          <cell r="D92" t="str">
            <v>山崎日時計公園</v>
          </cell>
          <cell r="E92" t="str">
            <v>⑯</v>
          </cell>
          <cell r="F92">
            <v>380</v>
          </cell>
          <cell r="G92">
            <v>380</v>
          </cell>
          <cell r="H92" t="str">
            <v>WEB</v>
          </cell>
        </row>
        <row r="93">
          <cell r="C93" t="str">
            <v>082088</v>
          </cell>
          <cell r="D93" t="str">
            <v>七光台④</v>
          </cell>
          <cell r="E93" t="str">
            <v>⑯</v>
          </cell>
          <cell r="F93">
            <v>290</v>
          </cell>
          <cell r="G93">
            <v>290</v>
          </cell>
          <cell r="H93" t="str">
            <v>TEL</v>
          </cell>
        </row>
        <row r="94">
          <cell r="C94" t="str">
            <v>082089</v>
          </cell>
          <cell r="D94" t="str">
            <v>尾崎③</v>
          </cell>
          <cell r="E94" t="str">
            <v>⑯</v>
          </cell>
          <cell r="F94">
            <v>315</v>
          </cell>
          <cell r="G94">
            <v>315</v>
          </cell>
          <cell r="H94" t="str">
            <v>TEL</v>
          </cell>
        </row>
        <row r="95">
          <cell r="C95" t="str">
            <v>082090</v>
          </cell>
          <cell r="D95" t="str">
            <v>尾崎台B</v>
          </cell>
          <cell r="E95" t="str">
            <v>⑯</v>
          </cell>
          <cell r="F95">
            <v>350</v>
          </cell>
          <cell r="G95">
            <v>350</v>
          </cell>
        </row>
        <row r="96">
          <cell r="C96" t="str">
            <v>082091</v>
          </cell>
          <cell r="D96" t="str">
            <v>野田市駅北東</v>
          </cell>
          <cell r="E96" t="str">
            <v>⑯</v>
          </cell>
          <cell r="F96">
            <v>340</v>
          </cell>
          <cell r="G96">
            <v>340</v>
          </cell>
        </row>
      </sheetData>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496CA-3F93-4BB1-A6B4-9BE17C1DDB40}">
  <sheetPr>
    <pageSetUpPr fitToPage="1"/>
  </sheetPr>
  <dimension ref="A1:CW75"/>
  <sheetViews>
    <sheetView showGridLines="0" tabSelected="1" zoomScale="55" zoomScaleNormal="55" zoomScaleSheetLayoutView="55" workbookViewId="0">
      <selection sqref="A1:S2"/>
    </sheetView>
  </sheetViews>
  <sheetFormatPr defaultRowHeight="13" x14ac:dyDescent="0.2"/>
  <cols>
    <col min="1" max="100" width="2.36328125" customWidth="1"/>
    <col min="101" max="101" width="10.36328125" bestFit="1" customWidth="1"/>
  </cols>
  <sheetData>
    <row r="1" spans="1:101" ht="18.75" customHeight="1" x14ac:dyDescent="0.2">
      <c r="A1" s="1" t="s">
        <v>0</v>
      </c>
      <c r="B1" s="1"/>
      <c r="C1" s="1"/>
      <c r="D1" s="1"/>
      <c r="E1" s="1"/>
      <c r="F1" s="1"/>
      <c r="G1" s="1"/>
      <c r="H1" s="1"/>
      <c r="I1" s="1"/>
      <c r="J1" s="1"/>
      <c r="K1" s="1"/>
      <c r="L1" s="1"/>
      <c r="M1" s="1"/>
      <c r="N1" s="1"/>
      <c r="O1" s="1"/>
      <c r="P1" s="1"/>
      <c r="Q1" s="1"/>
      <c r="R1" s="1"/>
      <c r="S1" s="1"/>
      <c r="U1" s="2" t="s">
        <v>1</v>
      </c>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5">
        <v>45170</v>
      </c>
      <c r="CF1" s="5"/>
      <c r="CG1" s="5"/>
      <c r="CH1" s="5"/>
      <c r="CI1" s="5"/>
      <c r="CJ1" s="5"/>
      <c r="CK1" s="5"/>
      <c r="CL1" s="5"/>
      <c r="CM1" s="5"/>
      <c r="CN1" s="5"/>
      <c r="CO1" s="5"/>
      <c r="CP1" s="5"/>
      <c r="CQ1" s="5"/>
      <c r="CR1" s="5"/>
      <c r="CS1" s="5"/>
      <c r="CT1" s="5"/>
      <c r="CU1" s="5"/>
      <c r="CV1" s="5"/>
      <c r="CW1" s="6">
        <v>45170</v>
      </c>
    </row>
    <row r="2" spans="1:101" ht="17.25" customHeight="1" thickBot="1" x14ac:dyDescent="0.35">
      <c r="A2" s="1"/>
      <c r="B2" s="1"/>
      <c r="C2" s="1"/>
      <c r="D2" s="1"/>
      <c r="E2" s="1"/>
      <c r="F2" s="1"/>
      <c r="G2" s="1"/>
      <c r="H2" s="1"/>
      <c r="I2" s="1"/>
      <c r="J2" s="1"/>
      <c r="K2" s="1"/>
      <c r="L2" s="1"/>
      <c r="M2" s="1"/>
      <c r="N2" s="1"/>
      <c r="O2" s="1"/>
      <c r="P2" s="1"/>
      <c r="Q2" s="1"/>
      <c r="R2" s="1"/>
      <c r="S2" s="1"/>
      <c r="T2" s="7"/>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10"/>
      <c r="CE2" s="5"/>
      <c r="CF2" s="5"/>
      <c r="CG2" s="5"/>
      <c r="CH2" s="5"/>
      <c r="CI2" s="5"/>
      <c r="CJ2" s="5"/>
      <c r="CK2" s="5"/>
      <c r="CL2" s="5"/>
      <c r="CM2" s="5"/>
      <c r="CN2" s="5"/>
      <c r="CO2" s="5"/>
      <c r="CP2" s="5"/>
      <c r="CQ2" s="5"/>
      <c r="CR2" s="5"/>
      <c r="CS2" s="5"/>
      <c r="CT2" s="5"/>
      <c r="CU2" s="5"/>
      <c r="CV2" s="5"/>
    </row>
    <row r="3" spans="1:101" ht="14.25" customHeight="1" thickBot="1" x14ac:dyDescent="0.25">
      <c r="A3" s="11"/>
      <c r="B3" s="11"/>
      <c r="C3" s="11"/>
      <c r="D3" s="11"/>
      <c r="E3" s="11"/>
      <c r="F3" s="11"/>
      <c r="G3" s="11"/>
      <c r="I3" s="12" t="s">
        <v>2</v>
      </c>
      <c r="J3" s="12"/>
      <c r="K3" s="12"/>
      <c r="L3" s="12"/>
      <c r="M3" s="12"/>
      <c r="N3" s="12"/>
      <c r="O3" s="12"/>
      <c r="P3" s="12"/>
      <c r="Q3" s="12"/>
      <c r="R3" s="11"/>
      <c r="S3" s="11"/>
      <c r="T3" s="13"/>
      <c r="U3" s="13"/>
      <c r="V3" s="13"/>
      <c r="W3" s="13"/>
      <c r="X3" s="13"/>
      <c r="Y3" s="13"/>
      <c r="Z3" s="13"/>
      <c r="AA3" s="13"/>
      <c r="AB3" s="13"/>
      <c r="AC3" s="13"/>
      <c r="AD3" s="13"/>
      <c r="AE3" s="13"/>
      <c r="AF3" s="13"/>
      <c r="AG3" s="13"/>
      <c r="AH3" s="13"/>
      <c r="AI3" s="13"/>
      <c r="AJ3" s="13"/>
      <c r="AK3" s="13"/>
      <c r="AL3" s="13"/>
      <c r="AM3" s="13"/>
      <c r="AN3" s="13"/>
      <c r="AO3" s="13"/>
      <c r="AP3" s="13"/>
      <c r="AQ3" s="14">
        <f>IF(CEILING(CW1,7)-1&lt;CW1,CEILING(CW1+7,7)-1,CEILING(CW1,7)-1)</f>
        <v>45170</v>
      </c>
      <c r="AR3" s="14">
        <f>AQ3+7</f>
        <v>45177</v>
      </c>
      <c r="AS3" s="14">
        <f t="shared" ref="AS3:AX3" si="0">AR3+7</f>
        <v>45184</v>
      </c>
      <c r="AT3" s="14">
        <f t="shared" si="0"/>
        <v>45191</v>
      </c>
      <c r="AU3" s="14">
        <f t="shared" si="0"/>
        <v>45198</v>
      </c>
      <c r="AV3" s="15">
        <f t="shared" si="0"/>
        <v>45205</v>
      </c>
      <c r="AW3" s="15">
        <f t="shared" si="0"/>
        <v>45212</v>
      </c>
      <c r="AX3" s="15">
        <f t="shared" si="0"/>
        <v>45219</v>
      </c>
      <c r="AY3" s="15">
        <f>IF(EOMONTH(DATE(YEAR(CW1),MONTH(CW1),1),1)&gt;AX3+7,AX3+7,"")</f>
        <v>45226</v>
      </c>
      <c r="AZ3" s="15" t="str">
        <f>IF(AY3="","",IF(EOMONTH(DATE(YEAR(CW1),MONTH(CW1),1),1)&gt;AY3+7,AY3+7,""))</f>
        <v/>
      </c>
      <c r="BA3" s="16"/>
      <c r="BB3" s="16"/>
      <c r="BC3" s="16">
        <v>2</v>
      </c>
      <c r="BD3" s="16" t="str">
        <f ca="1">IF(BE8="","",IF(BE8&gt;NOW()-30,BE8,EDATE(BE8,12)))</f>
        <v/>
      </c>
      <c r="BE3" s="17" t="s">
        <v>3</v>
      </c>
      <c r="BF3" s="17"/>
      <c r="BG3" s="17"/>
      <c r="BH3" s="17"/>
      <c r="BI3" s="17"/>
      <c r="BJ3" s="17"/>
      <c r="BK3" s="17"/>
      <c r="BL3" s="17"/>
      <c r="BM3" s="17"/>
      <c r="BN3" s="17"/>
      <c r="BO3" s="17"/>
      <c r="BP3" s="17"/>
      <c r="BQ3" s="17"/>
      <c r="BS3" s="18"/>
      <c r="BT3" s="18"/>
      <c r="BU3" s="18"/>
      <c r="BV3" s="18"/>
      <c r="BW3" s="18"/>
      <c r="BX3" s="18"/>
      <c r="BY3" s="18"/>
      <c r="BZ3" s="18"/>
      <c r="CA3" s="18"/>
      <c r="CB3" s="18"/>
      <c r="CC3" s="18"/>
      <c r="CD3" s="18"/>
      <c r="CE3" s="18"/>
      <c r="CF3" s="18"/>
      <c r="CG3" s="18"/>
      <c r="CH3" s="18"/>
      <c r="CI3" s="18"/>
      <c r="CJ3" s="19">
        <v>45146</v>
      </c>
      <c r="CK3" s="19"/>
      <c r="CL3" s="19"/>
      <c r="CM3" s="19"/>
      <c r="CN3" s="19"/>
      <c r="CO3" s="19"/>
      <c r="CP3" s="19"/>
      <c r="CQ3" s="19"/>
      <c r="CR3" s="19"/>
      <c r="CS3" s="19"/>
      <c r="CT3" s="19"/>
      <c r="CU3" s="19"/>
      <c r="CV3" s="19"/>
    </row>
    <row r="4" spans="1:101" ht="13.5" thickTop="1" x14ac:dyDescent="0.2">
      <c r="A4" s="20" t="s">
        <v>4</v>
      </c>
      <c r="B4" s="21"/>
      <c r="C4" s="21"/>
      <c r="D4" s="21"/>
      <c r="E4" s="21"/>
      <c r="F4" s="21"/>
      <c r="G4" s="22"/>
      <c r="I4" s="20" t="s">
        <v>5</v>
      </c>
      <c r="J4" s="21"/>
      <c r="K4" s="21"/>
      <c r="L4" s="21"/>
      <c r="M4" s="21"/>
      <c r="N4" s="21"/>
      <c r="O4" s="21"/>
      <c r="P4" s="21"/>
      <c r="Q4" s="21"/>
      <c r="R4" s="21"/>
      <c r="S4" s="21"/>
      <c r="T4" s="21"/>
      <c r="U4" s="21"/>
      <c r="V4" s="21"/>
      <c r="W4" s="21"/>
      <c r="X4" s="21"/>
      <c r="Y4" s="21"/>
      <c r="Z4" s="21"/>
      <c r="AA4" s="21"/>
      <c r="AB4" s="21"/>
      <c r="AC4" s="21"/>
      <c r="AD4" s="21"/>
      <c r="AE4" s="23"/>
      <c r="AF4" s="24" t="s">
        <v>6</v>
      </c>
      <c r="AG4" s="21"/>
      <c r="AH4" s="21"/>
      <c r="AI4" s="21"/>
      <c r="AJ4" s="21"/>
      <c r="AK4" s="21"/>
      <c r="AL4" s="21"/>
      <c r="AM4" s="21"/>
      <c r="AN4" s="23"/>
      <c r="AO4" s="24" t="s">
        <v>7</v>
      </c>
      <c r="AP4" s="21"/>
      <c r="AQ4" s="21"/>
      <c r="AR4" s="21"/>
      <c r="AS4" s="21"/>
      <c r="AT4" s="21"/>
      <c r="AU4" s="23"/>
      <c r="AV4" s="24" t="s">
        <v>8</v>
      </c>
      <c r="AW4" s="21"/>
      <c r="AX4" s="21"/>
      <c r="AY4" s="21"/>
      <c r="AZ4" s="21"/>
      <c r="BA4" s="21"/>
      <c r="BB4" s="21"/>
      <c r="BC4" s="21"/>
      <c r="BD4" s="22"/>
      <c r="BE4" s="25" t="s">
        <v>9</v>
      </c>
      <c r="BF4" s="26"/>
      <c r="BG4" s="26"/>
      <c r="BH4" s="26"/>
      <c r="BI4" s="26"/>
      <c r="BJ4" s="26"/>
      <c r="BK4" s="26"/>
      <c r="BL4" s="26"/>
      <c r="BM4" s="27" t="s">
        <v>10</v>
      </c>
      <c r="BN4" s="28" t="s">
        <v>11</v>
      </c>
      <c r="BO4" s="28"/>
      <c r="BP4" s="28"/>
      <c r="BQ4" s="29"/>
      <c r="BR4" s="30" t="s">
        <v>12</v>
      </c>
      <c r="BS4" s="31"/>
      <c r="BT4" s="31"/>
      <c r="BU4" s="31"/>
      <c r="BV4" s="32" t="s">
        <v>13</v>
      </c>
      <c r="BW4" s="32"/>
      <c r="BX4" s="32"/>
      <c r="BY4" s="32"/>
      <c r="BZ4" s="32"/>
      <c r="CA4" s="32"/>
      <c r="CB4" s="32"/>
      <c r="CC4" s="32"/>
      <c r="CD4" s="32"/>
      <c r="CE4" s="32"/>
      <c r="CF4" s="32"/>
      <c r="CG4" s="33" t="s">
        <v>14</v>
      </c>
      <c r="CH4" s="33"/>
      <c r="CI4" s="34"/>
      <c r="CJ4" s="35" t="s">
        <v>15</v>
      </c>
      <c r="CK4" s="36"/>
      <c r="CL4" s="36"/>
      <c r="CM4" s="36"/>
      <c r="CN4" s="36"/>
      <c r="CO4" s="36"/>
      <c r="CP4" s="36"/>
      <c r="CQ4" s="36"/>
      <c r="CR4" s="36"/>
      <c r="CS4" s="36"/>
      <c r="CT4" s="36"/>
      <c r="CU4" s="36"/>
      <c r="CV4" s="37"/>
    </row>
    <row r="5" spans="1:101" ht="17.25" customHeight="1" x14ac:dyDescent="0.2">
      <c r="A5" s="38" t="s">
        <v>13</v>
      </c>
      <c r="B5" s="39"/>
      <c r="C5" s="39"/>
      <c r="D5" s="39"/>
      <c r="E5" s="39"/>
      <c r="F5" s="39"/>
      <c r="G5" s="40"/>
      <c r="I5" s="41" t="s">
        <v>13</v>
      </c>
      <c r="J5" s="42"/>
      <c r="K5" s="42"/>
      <c r="L5" s="42"/>
      <c r="M5" s="42"/>
      <c r="N5" s="42"/>
      <c r="O5" s="42"/>
      <c r="P5" s="42"/>
      <c r="Q5" s="42"/>
      <c r="R5" s="42"/>
      <c r="S5" s="42"/>
      <c r="T5" s="42"/>
      <c r="U5" s="42"/>
      <c r="V5" s="42"/>
      <c r="W5" s="42"/>
      <c r="X5" s="42"/>
      <c r="Y5" s="42"/>
      <c r="Z5" s="42"/>
      <c r="AA5" s="42"/>
      <c r="AB5" s="42"/>
      <c r="AC5" s="42"/>
      <c r="AD5" s="42"/>
      <c r="AE5" s="43"/>
      <c r="AF5" s="44"/>
      <c r="AG5" s="45"/>
      <c r="AH5" s="45"/>
      <c r="AI5" s="45"/>
      <c r="AJ5" s="45"/>
      <c r="AK5" s="45"/>
      <c r="AL5" s="45"/>
      <c r="AM5" s="45"/>
      <c r="AN5" s="46"/>
      <c r="AO5" s="47"/>
      <c r="AP5" s="48"/>
      <c r="AQ5" s="48"/>
      <c r="AR5" s="48"/>
      <c r="AS5" s="48"/>
      <c r="AT5" s="48"/>
      <c r="AU5" s="49"/>
      <c r="AV5" s="50" t="s">
        <v>16</v>
      </c>
      <c r="AW5" s="51"/>
      <c r="AX5" s="52"/>
      <c r="AY5" s="52"/>
      <c r="AZ5" s="52"/>
      <c r="BA5" s="52"/>
      <c r="BB5" s="52"/>
      <c r="BC5" s="52"/>
      <c r="BD5" t="s">
        <v>17</v>
      </c>
      <c r="BE5" s="53"/>
      <c r="BF5" s="54" t="s">
        <v>18</v>
      </c>
      <c r="BG5" s="54"/>
      <c r="BH5" s="54"/>
      <c r="BI5" s="54"/>
      <c r="BJ5" s="54"/>
      <c r="BK5" s="54"/>
      <c r="BL5" s="55"/>
      <c r="BM5" s="55"/>
      <c r="BN5" s="54" t="s">
        <v>19</v>
      </c>
      <c r="BO5" s="54"/>
      <c r="BP5" s="54"/>
      <c r="BQ5" s="56"/>
      <c r="BR5" s="57"/>
      <c r="BS5" s="58"/>
      <c r="BT5" s="58"/>
      <c r="BU5" s="58"/>
      <c r="BV5" s="59"/>
      <c r="BW5" s="59"/>
      <c r="BX5" s="59"/>
      <c r="BY5" s="59"/>
      <c r="BZ5" s="59"/>
      <c r="CA5" s="59"/>
      <c r="CB5" s="59"/>
      <c r="CC5" s="59"/>
      <c r="CD5" s="59"/>
      <c r="CE5" s="59"/>
      <c r="CF5" s="59"/>
      <c r="CG5" s="60"/>
      <c r="CH5" s="60"/>
      <c r="CI5" s="61"/>
      <c r="CJ5" s="62" t="s">
        <v>20</v>
      </c>
      <c r="CK5" s="63"/>
      <c r="CL5" s="63"/>
      <c r="CM5" s="63"/>
      <c r="CN5" s="63"/>
      <c r="CO5" s="63"/>
      <c r="CP5" s="63"/>
      <c r="CQ5" s="63"/>
      <c r="CR5" s="63"/>
      <c r="CS5" s="63"/>
      <c r="CT5" s="63"/>
      <c r="CU5" s="63"/>
      <c r="CV5" s="64"/>
    </row>
    <row r="6" spans="1:101" ht="17.25" customHeight="1" x14ac:dyDescent="0.2">
      <c r="A6" s="38"/>
      <c r="B6" s="39"/>
      <c r="C6" s="39"/>
      <c r="D6" s="39"/>
      <c r="E6" s="39"/>
      <c r="F6" s="39"/>
      <c r="G6" s="40"/>
      <c r="I6" s="65"/>
      <c r="J6" s="66"/>
      <c r="K6" s="66"/>
      <c r="L6" s="66"/>
      <c r="M6" s="66"/>
      <c r="N6" s="66"/>
      <c r="O6" s="66"/>
      <c r="P6" s="66"/>
      <c r="Q6" s="66"/>
      <c r="R6" s="66"/>
      <c r="S6" s="66"/>
      <c r="T6" s="66"/>
      <c r="U6" s="66"/>
      <c r="V6" s="66"/>
      <c r="W6" s="66"/>
      <c r="X6" s="66"/>
      <c r="Y6" s="66"/>
      <c r="Z6" s="66"/>
      <c r="AA6" s="66"/>
      <c r="AB6" s="66"/>
      <c r="AC6" s="66"/>
      <c r="AD6" s="66"/>
      <c r="AE6" s="67"/>
      <c r="AF6" s="68"/>
      <c r="AG6" s="69"/>
      <c r="AH6" s="69"/>
      <c r="AI6" s="69"/>
      <c r="AJ6" s="69"/>
      <c r="AK6" s="69"/>
      <c r="AL6" s="69"/>
      <c r="AM6" s="69"/>
      <c r="AN6" s="70"/>
      <c r="AO6" s="71"/>
      <c r="AP6" s="72"/>
      <c r="AQ6" s="72"/>
      <c r="AR6" s="72"/>
      <c r="AS6" s="72"/>
      <c r="AT6" s="72"/>
      <c r="AU6" s="73"/>
      <c r="AV6" s="50" t="s">
        <v>16</v>
      </c>
      <c r="AW6" s="51"/>
      <c r="AX6" s="74" t="s">
        <v>13</v>
      </c>
      <c r="AY6" s="74"/>
      <c r="AZ6" s="74"/>
      <c r="BA6" s="74"/>
      <c r="BB6" s="74"/>
      <c r="BC6" s="74"/>
      <c r="BD6" t="s">
        <v>17</v>
      </c>
      <c r="BE6" s="75"/>
      <c r="BF6" s="76" t="s">
        <v>21</v>
      </c>
      <c r="BG6" s="76"/>
      <c r="BH6" s="76"/>
      <c r="BI6" s="76"/>
      <c r="BJ6" s="77"/>
      <c r="BK6" s="77"/>
      <c r="BL6" s="77"/>
      <c r="BM6" s="77"/>
      <c r="BN6" s="77"/>
      <c r="BO6" s="77"/>
      <c r="BP6" s="77"/>
      <c r="BQ6" s="78"/>
      <c r="BR6" s="79" t="s">
        <v>22</v>
      </c>
      <c r="BS6" s="80"/>
      <c r="BT6" s="80"/>
      <c r="BU6" s="80"/>
      <c r="BV6" s="80"/>
      <c r="BW6" s="80"/>
      <c r="BX6" s="80"/>
      <c r="BY6" s="80"/>
      <c r="BZ6" s="80"/>
      <c r="CA6" s="80"/>
      <c r="CB6" s="80"/>
      <c r="CC6" s="80"/>
      <c r="CD6" s="80"/>
      <c r="CE6" s="80"/>
      <c r="CF6" s="80"/>
      <c r="CG6" s="80"/>
      <c r="CH6" s="80"/>
      <c r="CI6" s="81"/>
      <c r="CJ6" s="82" t="s">
        <v>23</v>
      </c>
      <c r="CK6" s="83"/>
      <c r="CL6" s="83"/>
      <c r="CM6" s="83"/>
      <c r="CN6" s="83"/>
      <c r="CO6" s="83"/>
      <c r="CP6" s="83"/>
      <c r="CQ6" s="83"/>
      <c r="CR6" s="83"/>
      <c r="CS6" s="83"/>
      <c r="CT6" s="83"/>
      <c r="CU6" s="83"/>
      <c r="CV6" s="84"/>
    </row>
    <row r="7" spans="1:101" ht="18" customHeight="1" x14ac:dyDescent="0.2">
      <c r="A7" s="38"/>
      <c r="B7" s="39"/>
      <c r="C7" s="39"/>
      <c r="D7" s="39"/>
      <c r="E7" s="39"/>
      <c r="F7" s="39"/>
      <c r="G7" s="40"/>
      <c r="I7" s="85" t="s">
        <v>24</v>
      </c>
      <c r="J7" s="86"/>
      <c r="K7" s="87" t="s">
        <v>13</v>
      </c>
      <c r="L7" s="87"/>
      <c r="M7" s="87"/>
      <c r="N7" s="88" t="s">
        <v>25</v>
      </c>
      <c r="O7" s="87" t="s">
        <v>13</v>
      </c>
      <c r="P7" s="87"/>
      <c r="Q7" s="87"/>
      <c r="R7" s="88" t="s">
        <v>25</v>
      </c>
      <c r="S7" s="87" t="s">
        <v>13</v>
      </c>
      <c r="T7" s="87"/>
      <c r="U7" s="87"/>
      <c r="V7" s="87"/>
      <c r="W7" s="89" t="s">
        <v>26</v>
      </c>
      <c r="X7" s="89"/>
      <c r="Y7" s="89"/>
      <c r="Z7" s="90" t="s">
        <v>13</v>
      </c>
      <c r="AA7" s="90"/>
      <c r="AB7" s="90"/>
      <c r="AC7" s="90"/>
      <c r="AD7" s="91" t="s">
        <v>27</v>
      </c>
      <c r="AE7" s="92"/>
      <c r="AF7" s="93" t="s">
        <v>28</v>
      </c>
      <c r="AG7" s="94"/>
      <c r="AH7" s="94"/>
      <c r="AI7" s="94"/>
      <c r="AJ7" s="94"/>
      <c r="AK7" s="94"/>
      <c r="AL7" s="94"/>
      <c r="AM7" s="94"/>
      <c r="AN7" s="94"/>
      <c r="AO7" s="94"/>
      <c r="AP7" s="94"/>
      <c r="AQ7" s="94"/>
      <c r="AR7" s="94"/>
      <c r="AS7" s="94"/>
      <c r="AT7" s="94"/>
      <c r="AU7" s="95" t="s">
        <v>29</v>
      </c>
      <c r="AV7" s="96"/>
      <c r="AW7" s="97" t="s">
        <v>30</v>
      </c>
      <c r="AX7" s="97"/>
      <c r="AY7" s="97"/>
      <c r="AZ7" s="97"/>
      <c r="BA7" s="97"/>
      <c r="BB7" s="98"/>
      <c r="BC7" s="98"/>
      <c r="BD7" s="99"/>
      <c r="BE7" s="100" t="s">
        <v>31</v>
      </c>
      <c r="BF7" s="101"/>
      <c r="BG7" s="101"/>
      <c r="BH7" s="101"/>
      <c r="BI7" s="102"/>
      <c r="BJ7" s="103" t="s">
        <v>32</v>
      </c>
      <c r="BK7" s="101"/>
      <c r="BL7" s="101"/>
      <c r="BM7" s="101"/>
      <c r="BN7" s="101"/>
      <c r="BO7" s="101"/>
      <c r="BP7" s="101"/>
      <c r="BQ7" s="104"/>
      <c r="BR7" s="105"/>
      <c r="BS7" s="106"/>
      <c r="BT7" s="106"/>
      <c r="BU7" s="106"/>
      <c r="BV7" s="106"/>
      <c r="BW7" s="106"/>
      <c r="BX7" s="106"/>
      <c r="BY7" s="106"/>
      <c r="BZ7" s="106"/>
      <c r="CA7" s="106"/>
      <c r="CB7" s="106"/>
      <c r="CC7" s="106"/>
      <c r="CD7" s="106"/>
      <c r="CE7" s="106"/>
      <c r="CF7" s="106"/>
      <c r="CG7" s="106"/>
      <c r="CH7" s="106"/>
      <c r="CI7" s="107"/>
      <c r="CJ7" s="62" t="s">
        <v>33</v>
      </c>
      <c r="CK7" s="63"/>
      <c r="CL7" s="63"/>
      <c r="CM7" s="63"/>
      <c r="CN7" s="63"/>
      <c r="CO7" s="63"/>
      <c r="CP7" s="63"/>
      <c r="CQ7" s="63"/>
      <c r="CR7" s="63"/>
      <c r="CS7" s="63"/>
      <c r="CT7" s="63"/>
      <c r="CU7" s="63"/>
      <c r="CV7" s="64"/>
    </row>
    <row r="8" spans="1:101" ht="13.5" thickBot="1" x14ac:dyDescent="0.25">
      <c r="A8" s="108"/>
      <c r="B8" s="109"/>
      <c r="C8" s="109"/>
      <c r="D8" s="109"/>
      <c r="E8" s="109"/>
      <c r="F8" s="109"/>
      <c r="G8" s="110"/>
      <c r="I8" s="111" t="s">
        <v>34</v>
      </c>
      <c r="J8" s="112"/>
      <c r="K8" s="112"/>
      <c r="L8" s="112"/>
      <c r="M8" s="112"/>
      <c r="N8" s="112"/>
      <c r="O8" s="112"/>
      <c r="P8" s="112"/>
      <c r="Q8" s="112"/>
      <c r="R8" s="112"/>
      <c r="S8" s="112"/>
      <c r="T8" s="112"/>
      <c r="U8" s="112"/>
      <c r="V8" s="112"/>
      <c r="W8" s="112"/>
      <c r="X8" s="112"/>
      <c r="Y8" s="112"/>
      <c r="Z8" s="112"/>
      <c r="AA8" s="112"/>
      <c r="AB8" s="112"/>
      <c r="AC8" s="112"/>
      <c r="AD8" s="112"/>
      <c r="AE8" s="113"/>
      <c r="AF8" s="114">
        <f>IF(AA63="●",S63,A12)+IF(BI52="●",BA52,AI12)+IF(CQ53="●",CI53,BQ12)</f>
        <v>0</v>
      </c>
      <c r="AG8" s="115"/>
      <c r="AH8" s="115"/>
      <c r="AI8" s="115"/>
      <c r="AJ8" s="115"/>
      <c r="AK8" s="115"/>
      <c r="AL8" s="115"/>
      <c r="AM8" s="115"/>
      <c r="AN8" s="115"/>
      <c r="AO8" s="115"/>
      <c r="AP8" s="112"/>
      <c r="AQ8" s="112"/>
      <c r="AR8" s="112"/>
      <c r="AS8" s="112"/>
      <c r="AT8" s="112"/>
      <c r="AU8" s="113"/>
      <c r="AV8" s="93" t="s">
        <v>35</v>
      </c>
      <c r="AW8" s="94"/>
      <c r="AX8" s="94"/>
      <c r="AY8" s="94"/>
      <c r="AZ8" s="94"/>
      <c r="BA8" s="94"/>
      <c r="BB8" s="94"/>
      <c r="BC8" s="94"/>
      <c r="BD8" s="116"/>
      <c r="BE8" s="117" t="s">
        <v>13</v>
      </c>
      <c r="BF8" s="118"/>
      <c r="BG8" s="118"/>
      <c r="BH8" s="118"/>
      <c r="BI8" s="119"/>
      <c r="BJ8" s="120" t="s">
        <v>13</v>
      </c>
      <c r="BK8" s="121"/>
      <c r="BL8" s="121"/>
      <c r="BM8" s="121"/>
      <c r="BN8" s="121"/>
      <c r="BO8" s="121"/>
      <c r="BP8" s="121"/>
      <c r="BQ8" s="122"/>
      <c r="BR8" s="105"/>
      <c r="BS8" s="106"/>
      <c r="BT8" s="106"/>
      <c r="BU8" s="106"/>
      <c r="BV8" s="106"/>
      <c r="BW8" s="106"/>
      <c r="BX8" s="106"/>
      <c r="BY8" s="106"/>
      <c r="BZ8" s="106"/>
      <c r="CA8" s="106"/>
      <c r="CB8" s="106"/>
      <c r="CC8" s="106"/>
      <c r="CD8" s="106"/>
      <c r="CE8" s="106"/>
      <c r="CF8" s="106"/>
      <c r="CG8" s="106"/>
      <c r="CH8" s="106"/>
      <c r="CI8" s="107"/>
      <c r="CJ8" s="123" t="s">
        <v>36</v>
      </c>
      <c r="CK8" s="124"/>
      <c r="CL8" s="124"/>
      <c r="CM8" s="124"/>
      <c r="CN8" s="124"/>
      <c r="CO8" s="124"/>
      <c r="CP8" s="124"/>
      <c r="CQ8" s="124"/>
      <c r="CR8" s="124"/>
      <c r="CS8" s="124"/>
      <c r="CT8" s="124"/>
      <c r="CU8" s="124"/>
      <c r="CV8" s="125"/>
    </row>
    <row r="9" spans="1:101" ht="13.5" thickTop="1" x14ac:dyDescent="0.2">
      <c r="I9" s="41"/>
      <c r="J9" s="42"/>
      <c r="K9" s="42"/>
      <c r="L9" s="42"/>
      <c r="M9" s="42"/>
      <c r="N9" s="42"/>
      <c r="O9" s="42"/>
      <c r="P9" s="42"/>
      <c r="Q9" s="42"/>
      <c r="R9" s="42"/>
      <c r="S9" s="42"/>
      <c r="T9" s="42"/>
      <c r="U9" s="42"/>
      <c r="V9" s="42"/>
      <c r="W9" s="42"/>
      <c r="X9" s="42"/>
      <c r="Y9" s="42"/>
      <c r="Z9" s="42"/>
      <c r="AA9" s="42"/>
      <c r="AB9" s="42"/>
      <c r="AC9" s="42"/>
      <c r="AD9" s="42"/>
      <c r="AE9" s="43"/>
      <c r="AF9" s="114"/>
      <c r="AG9" s="115"/>
      <c r="AH9" s="115"/>
      <c r="AI9" s="115"/>
      <c r="AJ9" s="115"/>
      <c r="AK9" s="115"/>
      <c r="AL9" s="115"/>
      <c r="AM9" s="115"/>
      <c r="AN9" s="115"/>
      <c r="AO9" s="115"/>
      <c r="AP9" s="126" t="s">
        <v>37</v>
      </c>
      <c r="AQ9" s="127"/>
      <c r="AR9" s="127"/>
      <c r="AS9" s="127"/>
      <c r="AT9" s="127"/>
      <c r="AU9" s="128"/>
      <c r="AV9" s="129"/>
      <c r="AW9" s="112" t="s">
        <v>38</v>
      </c>
      <c r="AX9" s="112"/>
      <c r="AY9" s="112"/>
      <c r="AZ9" s="112"/>
      <c r="BA9" s="112"/>
      <c r="BB9" s="129"/>
      <c r="BE9" s="117"/>
      <c r="BF9" s="118"/>
      <c r="BG9" s="118"/>
      <c r="BH9" s="118"/>
      <c r="BI9" s="119"/>
      <c r="BJ9" s="120"/>
      <c r="BK9" s="121"/>
      <c r="BL9" s="121"/>
      <c r="BM9" s="121"/>
      <c r="BN9" s="121"/>
      <c r="BO9" s="121"/>
      <c r="BP9" s="121"/>
      <c r="BQ9" s="122"/>
      <c r="BR9" s="105"/>
      <c r="BS9" s="106"/>
      <c r="BT9" s="106"/>
      <c r="BU9" s="106"/>
      <c r="BV9" s="106"/>
      <c r="BW9" s="106"/>
      <c r="BX9" s="106"/>
      <c r="BY9" s="106"/>
      <c r="BZ9" s="106"/>
      <c r="CA9" s="106"/>
      <c r="CB9" s="106"/>
      <c r="CC9" s="106"/>
      <c r="CD9" s="106"/>
      <c r="CE9" s="106"/>
      <c r="CF9" s="106"/>
      <c r="CG9" s="106"/>
      <c r="CH9" s="106"/>
      <c r="CI9" s="107"/>
      <c r="CJ9" s="62" t="s">
        <v>39</v>
      </c>
      <c r="CK9" s="63"/>
      <c r="CL9" s="63"/>
      <c r="CM9" s="63"/>
      <c r="CN9" s="63"/>
      <c r="CO9" s="63"/>
      <c r="CP9" s="63"/>
      <c r="CQ9" s="63"/>
      <c r="CR9" s="63"/>
      <c r="CS9" s="63"/>
      <c r="CT9" s="63"/>
      <c r="CU9" s="63"/>
      <c r="CV9" s="64"/>
    </row>
    <row r="10" spans="1:101" ht="17" thickBot="1" x14ac:dyDescent="0.25">
      <c r="I10" s="130"/>
      <c r="J10" s="131"/>
      <c r="K10" s="131"/>
      <c r="L10" s="131"/>
      <c r="M10" s="131"/>
      <c r="N10" s="131"/>
      <c r="O10" s="131"/>
      <c r="P10" s="131"/>
      <c r="Q10" s="131"/>
      <c r="R10" s="131"/>
      <c r="S10" s="131"/>
      <c r="T10" s="131"/>
      <c r="U10" s="131"/>
      <c r="V10" s="131"/>
      <c r="W10" s="131"/>
      <c r="X10" s="131"/>
      <c r="Y10" s="131"/>
      <c r="Z10" s="131"/>
      <c r="AA10" s="131"/>
      <c r="AB10" s="131"/>
      <c r="AC10" s="131"/>
      <c r="AD10" s="131"/>
      <c r="AE10" s="132"/>
      <c r="AF10" s="133"/>
      <c r="AG10" s="134"/>
      <c r="AH10" s="134"/>
      <c r="AI10" s="134"/>
      <c r="AJ10" s="134"/>
      <c r="AK10" s="134"/>
      <c r="AL10" s="134"/>
      <c r="AM10" s="134"/>
      <c r="AN10" s="134"/>
      <c r="AO10" s="134"/>
      <c r="AP10" s="135"/>
      <c r="AQ10" s="136"/>
      <c r="AR10" s="136"/>
      <c r="AS10" s="136"/>
      <c r="AT10" s="136"/>
      <c r="AU10" s="137"/>
      <c r="AV10" s="138"/>
      <c r="AW10" s="13" t="s">
        <v>40</v>
      </c>
      <c r="AX10" s="13"/>
      <c r="AY10" s="13"/>
      <c r="AZ10" s="138"/>
      <c r="BA10" s="139" t="s">
        <v>41</v>
      </c>
      <c r="BB10" s="139"/>
      <c r="BC10" s="139"/>
      <c r="BD10" s="140"/>
      <c r="BE10" s="141"/>
      <c r="BF10" s="142"/>
      <c r="BG10" s="142"/>
      <c r="BH10" s="142"/>
      <c r="BI10" s="143"/>
      <c r="BJ10" s="144"/>
      <c r="BK10" s="145"/>
      <c r="BL10" s="145"/>
      <c r="BM10" s="145"/>
      <c r="BN10" s="145"/>
      <c r="BO10" s="145"/>
      <c r="BP10" s="145"/>
      <c r="BQ10" s="146"/>
      <c r="BR10" s="147"/>
      <c r="BS10" s="148"/>
      <c r="BT10" s="148"/>
      <c r="BU10" s="148"/>
      <c r="BV10" s="148"/>
      <c r="BW10" s="148"/>
      <c r="BX10" s="148"/>
      <c r="BY10" s="148"/>
      <c r="BZ10" s="148"/>
      <c r="CA10" s="148"/>
      <c r="CB10" s="148"/>
      <c r="CC10" s="148"/>
      <c r="CD10" s="148"/>
      <c r="CE10" s="148"/>
      <c r="CF10" s="148"/>
      <c r="CG10" s="148"/>
      <c r="CH10" s="148"/>
      <c r="CI10" s="149"/>
      <c r="CJ10" s="150" t="s">
        <v>42</v>
      </c>
      <c r="CK10" s="151"/>
      <c r="CL10" s="151"/>
      <c r="CM10" s="151"/>
      <c r="CN10" s="151"/>
      <c r="CO10" s="151"/>
      <c r="CP10" s="151"/>
      <c r="CQ10" s="151"/>
      <c r="CR10" s="151"/>
      <c r="CS10" s="151"/>
      <c r="CT10" s="151"/>
      <c r="CU10" s="151"/>
      <c r="CV10" s="152"/>
    </row>
    <row r="11" spans="1:101" ht="8.25" customHeight="1" thickTop="1" thickBot="1" x14ac:dyDescent="0.25"/>
    <row r="12" spans="1:101" ht="21" customHeight="1" thickBot="1" x14ac:dyDescent="0.25">
      <c r="A12" s="153">
        <f>IF(AA63="●",S63,SUMIF(N21,"●",K21)+SUMIF(N23,"●",K23)+SUMIF(N29,"●",K29)+SUMIF(N39,"●",K39)+SUMIF(N44,"●",K44)+SUMIF(N49,"●",K49)+SUMIF(N53,"●",K53)+SUMIF(N60,"●",K60)+SUMIF(N63,"●",K63)+SUMIF(AD18,"●",AA18)+SUMIF(AD22,"●",AA22)+SUMIF(AD25,"●",AA25)+SUMIF(AD28,"●",AA28)+SUMIF(AD31,"●",AA31)+SUMIF(AD35,"●",AA35)+SUMIF(AD38,"●",AA38)+SUMIF(AD41,"●",AA41)+SUMIF(AD45,"●",AA45)+SUMIF(AD48,"●",AA48)+SUMIF(AD52,"●",AA52)+SUMIF(AD55,"●",AA55)+SUMIF(AD59,"●",AA59)+SUMIF(AD62,"●",AA62)+SUM(N21,N23,N29,N39,N44,N49,N53,N60,N63,AD18,AD22,AD25,AD28,AD31,AD35,AD38,AD41,AD45,AD48,AD52,AD55,AD59,AD62))</f>
        <v>0</v>
      </c>
      <c r="B12" s="154"/>
      <c r="C12" s="154"/>
      <c r="D12" s="154"/>
      <c r="E12" s="154"/>
      <c r="F12" s="154"/>
      <c r="G12" s="154"/>
      <c r="H12" s="154"/>
      <c r="I12" s="155" t="s">
        <v>43</v>
      </c>
      <c r="J12" s="155"/>
      <c r="K12" s="156" t="s">
        <v>44</v>
      </c>
      <c r="L12" s="156"/>
      <c r="M12" s="156"/>
      <c r="N12" s="156"/>
      <c r="O12" s="156"/>
      <c r="P12" s="156"/>
      <c r="Q12" s="156"/>
      <c r="R12" s="156"/>
      <c r="S12" s="156"/>
      <c r="T12" s="156"/>
      <c r="U12" s="156"/>
      <c r="V12" s="156"/>
      <c r="W12" s="157">
        <f>IF(AA63="●",76,IF(N21="●",COUNTA(K14:K20),COUNTA(N14:N20))+IF(N23="●",COUNTA(K22),COUNTA(N22))+IF(N29="●",COUNTA(K24:K28),COUNTA(N24:N28))+IF(N39="●",COUNTA(K30:K38),COUNTA(N30:N38))+IF(N44="●",COUNTA(K40:K43),COUNTA(N40:N43))+IF(N49="●",COUNTA(K45:K48),COUNTA(N45:N48))+IF(N53="●",COUNTA(K50:K52),COUNTA(N50:N52))+IF(N60="●",COUNTA(K54:K59),COUNTA(N54:N59))+IF(N63="●",COUNTA(K61:K62),COUNTA(N61:N62))+IF(AD18="●",COUNTA(AA14:AA17),COUNTA(AD14:AD17))+IF(AD22="●",COUNTA(AA19:AA21),COUNTA(AD19:AD21))+IF(AD25="●",COUNTA(AA23:AA24),COUNTA(AD23:AD24))+IF(AD28="●",COUNTA(AA26:AA27),COUNTA(AD26:AD27))+IF(AD31="●",COUNTA(AA29:AA30),COUNTA(AD29:AD30))+IF(AD35="●",COUNTA(AA32:AA34),COUNTA(AD32:AD34))+IF(AD38="●",COUNTA(AA36:AA37),COUNTA(AD36:AD37))+IF(AD41="●",COUNTA(AA39:AA40),COUNTA(AD39:AD40))+IF(AD45="●",COUNTA(AA42:AA44),COUNTA(AD42:AD44))+IF(AD48="●",COUNTA(AA46:AA47),COUNTA(AD46:AD47))+IF(AD52="●",COUNTA(AA49:AA51),COUNTA(AD49:AD51))+IF(AD55="●",COUNTA(AA53:AA54),COUNTA(AD53:AD54))+IF(AD59="●",COUNTA(AA56:AA58),COUNTA(AD56:AD58))+IF(AD62="●",COUNTA(AA60:AA61),COUNTA(AD60:AD61)))</f>
        <v>0</v>
      </c>
      <c r="X12" s="157"/>
      <c r="Y12" s="157"/>
      <c r="Z12" s="157"/>
      <c r="AA12" s="157"/>
      <c r="AB12" s="157"/>
      <c r="AC12" s="158" t="s">
        <v>45</v>
      </c>
      <c r="AD12" s="158"/>
      <c r="AE12" s="158"/>
      <c r="AF12" s="159"/>
      <c r="AI12" s="153">
        <f>IF(BI52="●",BA52,SUMIF(AV17,"●",AS17)+SUMIF(AV24,"●",AS24)+SUMIF(AV34,"●",AS34)+SUMIF(AV38,"●",AS38)+SUMIF(AV44,"●",AS44)+SUMIF(AV50,"●",AS50)+SUMIF(AV55,"●",AS55)+SUMIF(AV58,"●",AS58)+SUMIF(AV63,"●",AS63)+SUMIF(BL18,"●",BI18)+SUMIF(BL23,"●",BI23)+SUMIF(BL32,"●",BI32)+SUMIF(BL41,"●",BI41)+SUMIF(BL44,"●",BI44)+SUMIF(BL51,"●",BI51)+SUM(AV17,AV24,AV34,AV38,AV44,AV50,AV55,AV58,AV63,BL18,BL23,BL32,BL41,BL44,BL51))</f>
        <v>0</v>
      </c>
      <c r="AJ12" s="154"/>
      <c r="AK12" s="154"/>
      <c r="AL12" s="154"/>
      <c r="AM12" s="154"/>
      <c r="AN12" s="154"/>
      <c r="AO12" s="154"/>
      <c r="AP12" s="154"/>
      <c r="AQ12" s="155" t="s">
        <v>43</v>
      </c>
      <c r="AR12" s="155"/>
      <c r="AS12" s="156" t="s">
        <v>46</v>
      </c>
      <c r="AT12" s="156"/>
      <c r="AU12" s="156"/>
      <c r="AV12" s="156"/>
      <c r="AW12" s="156"/>
      <c r="AX12" s="156"/>
      <c r="AY12" s="156"/>
      <c r="AZ12" s="156"/>
      <c r="BA12" s="156"/>
      <c r="BB12" s="156"/>
      <c r="BC12" s="156"/>
      <c r="BD12" s="156"/>
      <c r="BE12" s="157">
        <f>IF(BI52="●",73,IF(AV17="●",COUNTA(AS14:AS16),COUNTA(AV14:AV16))+IF(AV24="●",COUNTA(AS18:AS23),COUNTA(AV18:AV23))+IF(AV34="●",COUNTA(AS25:AS33),COUNTA(AV25:AV33))+IF(AV38="●",COUNTA(AS35:AS37),COUNTA(AV35:AV37))+IF(AV44="●",COUNTA(AS39:AS43),COUNTA(AV39:AV43))+IF(AV50="●",COUNTA(AS45:AS49),COUNTA(AV45:AV49))+IF(AV55="●",COUNTA(AS51:AS54),COUNTA(AV51:AV54))+IF(AV58="●",COUNTA(AS56:AS57),COUNTA(AV56:AV57))+IF(AV63="●",COUNTA(AS59:AS62),COUNTA(AV59:AV62))+IF(BL18="●",COUNTA(BI14:BI17),COUNTA(BL14:BL17))+IF(BL23="●",COUNTA(BI19:BI22),COUNTA(BL19:BL22))+IF(BL32="●",COUNTA(BI25:BI31),COUNTA(BL25:BL31))+IF(BL41="●",COUNTA(BI33:BI40),COUNTA(BL33:BL40))+IF(BL44="●",COUNTA(BI42:BI43),COUNTA(BL42:BL43))+IF(BL51="●",COUNTA(BI45:BI50),COUNTA(BL45:BL50)))</f>
        <v>0</v>
      </c>
      <c r="BF12" s="157"/>
      <c r="BG12" s="157"/>
      <c r="BH12" s="157"/>
      <c r="BI12" s="157"/>
      <c r="BJ12" s="157"/>
      <c r="BK12" s="158" t="s">
        <v>45</v>
      </c>
      <c r="BL12" s="158"/>
      <c r="BM12" s="158"/>
      <c r="BN12" s="159"/>
      <c r="BQ12" s="153">
        <f>IF(CQ53="●",CI53,SUMIF(CD16,"●",CA16)+SUMIF(CD22,"●",CA22)+SUMIF(CD26,"●",CA26)+SUMIF(CD29,"●",CA29)+SUMIF(CD33,"●",CA33)+SUMIF(CD41,"●",CA41)+SUMIF(CD49,"●",CA49)+SUMIF(CD55,"●",CA55)+SUMIF(CD64,"●",CA64)+SUMIF(CT16,"●",CQ16)+SUMIF(CT24,"●",CQ24)+SUMIF(CT32,"●",CQ32)+SUMIF(CT35,"●",CQ35)+SUMIF(CT44,"●",CQ44)+SUMIF(CT52,"●",CQ52)+SUM(CD16,CD22,CD26,CD29,CD33,CD41,CD49,CD55,CD64,CT16,CT24,CT32,CT35,CT44,CT52))</f>
        <v>0</v>
      </c>
      <c r="BR12" s="154"/>
      <c r="BS12" s="154"/>
      <c r="BT12" s="154"/>
      <c r="BU12" s="154"/>
      <c r="BV12" s="154"/>
      <c r="BW12" s="154"/>
      <c r="BX12" s="154"/>
      <c r="BY12" s="155" t="s">
        <v>43</v>
      </c>
      <c r="BZ12" s="155"/>
      <c r="CA12" s="156" t="s">
        <v>47</v>
      </c>
      <c r="CB12" s="156"/>
      <c r="CC12" s="156"/>
      <c r="CD12" s="156"/>
      <c r="CE12" s="156"/>
      <c r="CF12" s="156"/>
      <c r="CG12" s="156"/>
      <c r="CH12" s="156"/>
      <c r="CI12" s="156"/>
      <c r="CJ12" s="156"/>
      <c r="CK12" s="156"/>
      <c r="CL12" s="156"/>
      <c r="CM12" s="157">
        <f>IF(CQ53="●",75,IF(CD16="●",COUNTA(CA14:CA15),COUNTA(CD14:CD15))+IF(CD22="●",COUNTA(CA17:CA21),COUNTA(CD17:CD21))+IF(CD26="●",COUNTA(CA23:CA25),COUNTA(CD23:CD25))+IF(CD29="●",COUNTA(CA27:CA28),COUNTA(CD27:CD28))+IF(CD33="●",COUNTA(CA30:CA32),COUNTA(CD30:CD32))+IF(CD41="●",COUNTA(CA34:CA40),COUNTA(CD34:CD40))+IF(CD49="●",COUNTA(CA42:CA48),COUNTA(CD42:CD48))+IF(CD55="●",COUNTA(CA50:CA54),COUNTA(CD50:CD54))+IF(CD64="●",COUNTA(CA56:CA63),COUNTA(CD56:CD63))+IF(CT16="●",COUNTA(CQ14:CQ15),COUNTA(CT14:CT15))+IF(CT24="●",COUNTA(CQ17:CQ23),COUNTA(CT17:CT23))+IF(CT32="●",COUNTA(CQ25:CQ31),COUNTA(CT25:CT31))+IF(CT35="●",COUNTA(CQ33:CQ34),COUNTA(CT33:CT34))+IF(CT44="●",COUNTA(CQ36:CQ43),COUNTA(CT36:CT43))+IF(CT52="●",COUNTA(CQ45:CQ51),COUNTA(CT45:CT51)))</f>
        <v>0</v>
      </c>
      <c r="CN12" s="157"/>
      <c r="CO12" s="157"/>
      <c r="CP12" s="157"/>
      <c r="CQ12" s="157"/>
      <c r="CR12" s="157"/>
      <c r="CS12" s="158" t="s">
        <v>45</v>
      </c>
      <c r="CT12" s="158"/>
      <c r="CU12" s="158"/>
      <c r="CV12" s="159"/>
    </row>
    <row r="13" spans="1:101" ht="15" customHeight="1" thickBot="1" x14ac:dyDescent="0.25">
      <c r="A13" s="160" t="s">
        <v>48</v>
      </c>
      <c r="B13" s="161"/>
      <c r="C13" s="161" t="s">
        <v>49</v>
      </c>
      <c r="D13" s="161"/>
      <c r="E13" s="161"/>
      <c r="F13" s="161"/>
      <c r="G13" s="161"/>
      <c r="H13" s="161"/>
      <c r="I13" s="161"/>
      <c r="J13" s="161"/>
      <c r="K13" s="161" t="s">
        <v>50</v>
      </c>
      <c r="L13" s="161"/>
      <c r="M13" s="161"/>
      <c r="N13" s="162" t="s">
        <v>51</v>
      </c>
      <c r="O13" s="163"/>
      <c r="P13" s="164"/>
      <c r="Q13" s="160" t="s">
        <v>48</v>
      </c>
      <c r="R13" s="161"/>
      <c r="S13" s="161" t="s">
        <v>49</v>
      </c>
      <c r="T13" s="161"/>
      <c r="U13" s="161"/>
      <c r="V13" s="161"/>
      <c r="W13" s="161"/>
      <c r="X13" s="161"/>
      <c r="Y13" s="161"/>
      <c r="Z13" s="161"/>
      <c r="AA13" s="161" t="s">
        <v>50</v>
      </c>
      <c r="AB13" s="161"/>
      <c r="AC13" s="161"/>
      <c r="AD13" s="162" t="s">
        <v>51</v>
      </c>
      <c r="AE13" s="163"/>
      <c r="AF13" s="164"/>
      <c r="AI13" s="160" t="s">
        <v>48</v>
      </c>
      <c r="AJ13" s="161"/>
      <c r="AK13" s="161" t="s">
        <v>49</v>
      </c>
      <c r="AL13" s="161"/>
      <c r="AM13" s="161"/>
      <c r="AN13" s="161"/>
      <c r="AO13" s="161"/>
      <c r="AP13" s="161"/>
      <c r="AQ13" s="161"/>
      <c r="AR13" s="161"/>
      <c r="AS13" s="161" t="s">
        <v>50</v>
      </c>
      <c r="AT13" s="161"/>
      <c r="AU13" s="161"/>
      <c r="AV13" s="162" t="s">
        <v>51</v>
      </c>
      <c r="AW13" s="163"/>
      <c r="AX13" s="164"/>
      <c r="AY13" s="160" t="s">
        <v>48</v>
      </c>
      <c r="AZ13" s="161"/>
      <c r="BA13" s="161" t="s">
        <v>49</v>
      </c>
      <c r="BB13" s="161"/>
      <c r="BC13" s="161"/>
      <c r="BD13" s="161"/>
      <c r="BE13" s="161"/>
      <c r="BF13" s="161"/>
      <c r="BG13" s="161"/>
      <c r="BH13" s="161"/>
      <c r="BI13" s="161" t="s">
        <v>50</v>
      </c>
      <c r="BJ13" s="161"/>
      <c r="BK13" s="161"/>
      <c r="BL13" s="162" t="s">
        <v>51</v>
      </c>
      <c r="BM13" s="163"/>
      <c r="BN13" s="164"/>
      <c r="BQ13" s="160" t="s">
        <v>48</v>
      </c>
      <c r="BR13" s="161"/>
      <c r="BS13" s="161" t="s">
        <v>49</v>
      </c>
      <c r="BT13" s="161"/>
      <c r="BU13" s="161"/>
      <c r="BV13" s="161"/>
      <c r="BW13" s="161"/>
      <c r="BX13" s="161"/>
      <c r="BY13" s="161"/>
      <c r="BZ13" s="161"/>
      <c r="CA13" s="161" t="s">
        <v>50</v>
      </c>
      <c r="CB13" s="161"/>
      <c r="CC13" s="161"/>
      <c r="CD13" s="162" t="s">
        <v>51</v>
      </c>
      <c r="CE13" s="163"/>
      <c r="CF13" s="164"/>
      <c r="CG13" s="160" t="s">
        <v>48</v>
      </c>
      <c r="CH13" s="161"/>
      <c r="CI13" s="161" t="s">
        <v>49</v>
      </c>
      <c r="CJ13" s="161"/>
      <c r="CK13" s="161"/>
      <c r="CL13" s="161"/>
      <c r="CM13" s="161"/>
      <c r="CN13" s="161"/>
      <c r="CO13" s="161"/>
      <c r="CP13" s="161"/>
      <c r="CQ13" s="161" t="s">
        <v>50</v>
      </c>
      <c r="CR13" s="161"/>
      <c r="CS13" s="161"/>
      <c r="CT13" s="162" t="s">
        <v>51</v>
      </c>
      <c r="CU13" s="163"/>
      <c r="CV13" s="164"/>
    </row>
    <row r="14" spans="1:101" ht="15" customHeight="1" x14ac:dyDescent="0.2">
      <c r="A14" s="165" t="s">
        <v>52</v>
      </c>
      <c r="B14" s="166"/>
      <c r="C14" s="167" t="str">
        <f>VLOOKUP(A14,[1]柏中央!$C:$H,2,0)</f>
        <v>柏１</v>
      </c>
      <c r="D14" s="168"/>
      <c r="E14" s="168"/>
      <c r="F14" s="168"/>
      <c r="G14" s="168"/>
      <c r="H14" s="168"/>
      <c r="I14" s="168"/>
      <c r="J14" s="169"/>
      <c r="K14" s="170">
        <f>VLOOKUP(A14,[1]柏中央!$C:$H,5,0)</f>
        <v>190</v>
      </c>
      <c r="L14" s="170"/>
      <c r="M14" s="171"/>
      <c r="N14" s="172"/>
      <c r="O14" s="173"/>
      <c r="P14" s="174"/>
      <c r="Q14" s="175" t="s">
        <v>53</v>
      </c>
      <c r="R14" s="176"/>
      <c r="S14" s="167" t="str">
        <f>VLOOKUP(Q14,[1]柏中央!$C:$H,2,0)</f>
        <v>泉町</v>
      </c>
      <c r="T14" s="168"/>
      <c r="U14" s="168"/>
      <c r="V14" s="168"/>
      <c r="W14" s="168"/>
      <c r="X14" s="168"/>
      <c r="Y14" s="168"/>
      <c r="Z14" s="169"/>
      <c r="AA14" s="170">
        <f>VLOOKUP(Q14,[1]柏中央!$C:$H,5,0)</f>
        <v>545</v>
      </c>
      <c r="AB14" s="170"/>
      <c r="AC14" s="171"/>
      <c r="AD14" s="172"/>
      <c r="AE14" s="173"/>
      <c r="AF14" s="174"/>
      <c r="AI14" s="175" t="s">
        <v>54</v>
      </c>
      <c r="AJ14" s="176"/>
      <c r="AK14" s="167" t="str">
        <f>VLOOKUP(AI14,[1]柏西!$C:$H,2,0)</f>
        <v>南柏１・２</v>
      </c>
      <c r="AL14" s="168"/>
      <c r="AM14" s="168"/>
      <c r="AN14" s="168"/>
      <c r="AO14" s="168"/>
      <c r="AP14" s="168"/>
      <c r="AQ14" s="168"/>
      <c r="AR14" s="169"/>
      <c r="AS14" s="170">
        <f>VLOOKUP(AI14,[1]柏西!$C:$H,5,0)</f>
        <v>1040</v>
      </c>
      <c r="AT14" s="170"/>
      <c r="AU14" s="171"/>
      <c r="AV14" s="172"/>
      <c r="AW14" s="173"/>
      <c r="AX14" s="174"/>
      <c r="AY14" s="177" t="s">
        <v>55</v>
      </c>
      <c r="AZ14" s="176"/>
      <c r="BA14" s="167" t="str">
        <f>VLOOKUP(AY14,[1]柏西!$C:$H,2,0)</f>
        <v>常盤台Ａ</v>
      </c>
      <c r="BB14" s="168"/>
      <c r="BC14" s="168"/>
      <c r="BD14" s="168"/>
      <c r="BE14" s="168"/>
      <c r="BF14" s="168"/>
      <c r="BG14" s="168"/>
      <c r="BH14" s="169"/>
      <c r="BI14" s="170">
        <f>VLOOKUP(AY14,[1]柏西!$C:$H,5,0)</f>
        <v>475</v>
      </c>
      <c r="BJ14" s="170"/>
      <c r="BK14" s="171"/>
      <c r="BL14" s="172"/>
      <c r="BM14" s="173"/>
      <c r="BN14" s="174"/>
      <c r="BQ14" s="175" t="s">
        <v>56</v>
      </c>
      <c r="BR14" s="176"/>
      <c r="BS14" s="167" t="str">
        <f>VLOOKUP(BQ14,[1]柏南!$C:$H,2,0)</f>
        <v>東中新宿２A</v>
      </c>
      <c r="BT14" s="168"/>
      <c r="BU14" s="168"/>
      <c r="BV14" s="168"/>
      <c r="BW14" s="168"/>
      <c r="BX14" s="168"/>
      <c r="BY14" s="168"/>
      <c r="BZ14" s="169"/>
      <c r="CA14" s="170">
        <f>VLOOKUP(BQ14,[1]柏南!$C:$H,5,0)</f>
        <v>250</v>
      </c>
      <c r="CB14" s="170"/>
      <c r="CC14" s="171"/>
      <c r="CD14" s="172"/>
      <c r="CE14" s="173"/>
      <c r="CF14" s="174"/>
      <c r="CG14" s="175" t="s">
        <v>57</v>
      </c>
      <c r="CH14" s="176"/>
      <c r="CI14" s="167" t="str">
        <f>VLOOKUP(CG14,[1]柏南!$C:$H,2,0)</f>
        <v>青葉台１</v>
      </c>
      <c r="CJ14" s="168"/>
      <c r="CK14" s="168"/>
      <c r="CL14" s="168"/>
      <c r="CM14" s="168"/>
      <c r="CN14" s="168"/>
      <c r="CO14" s="168"/>
      <c r="CP14" s="169"/>
      <c r="CQ14" s="170">
        <f>VLOOKUP(CG14,[1]柏南!$C:$H,5,0)</f>
        <v>475</v>
      </c>
      <c r="CR14" s="170"/>
      <c r="CS14" s="171"/>
      <c r="CT14" s="172"/>
      <c r="CU14" s="173"/>
      <c r="CV14" s="174"/>
    </row>
    <row r="15" spans="1:101" ht="15" customHeight="1" x14ac:dyDescent="0.2">
      <c r="A15" s="175" t="s">
        <v>58</v>
      </c>
      <c r="B15" s="176"/>
      <c r="C15" s="178" t="str">
        <f>VLOOKUP(A15,[1]柏中央!$C:$H,2,0)</f>
        <v>柏２</v>
      </c>
      <c r="D15" s="179"/>
      <c r="E15" s="179"/>
      <c r="F15" s="179"/>
      <c r="G15" s="179"/>
      <c r="H15" s="179"/>
      <c r="I15" s="179"/>
      <c r="J15" s="180"/>
      <c r="K15" s="181">
        <f>VLOOKUP(A15,[1]柏中央!$C:$H,5,0)</f>
        <v>530</v>
      </c>
      <c r="L15" s="173"/>
      <c r="M15" s="174"/>
      <c r="N15" s="172"/>
      <c r="O15" s="173"/>
      <c r="P15" s="174"/>
      <c r="Q15" s="175" t="s">
        <v>59</v>
      </c>
      <c r="R15" s="176"/>
      <c r="S15" s="178" t="str">
        <f>VLOOKUP(Q15,[1]柏中央!$C:$H,2,0)</f>
        <v>中央１</v>
      </c>
      <c r="T15" s="179"/>
      <c r="U15" s="179"/>
      <c r="V15" s="179"/>
      <c r="W15" s="179"/>
      <c r="X15" s="179"/>
      <c r="Y15" s="179"/>
      <c r="Z15" s="180"/>
      <c r="AA15" s="181">
        <f>VLOOKUP(Q15,[1]柏中央!$C:$H,5,0)</f>
        <v>350</v>
      </c>
      <c r="AB15" s="173"/>
      <c r="AC15" s="174"/>
      <c r="AD15" s="172"/>
      <c r="AE15" s="173"/>
      <c r="AF15" s="174"/>
      <c r="AI15" s="175" t="s">
        <v>60</v>
      </c>
      <c r="AJ15" s="176"/>
      <c r="AK15" s="178" t="str">
        <f>VLOOKUP(AI15,[1]柏西!$C:$H,2,0)</f>
        <v>豊町　1・２</v>
      </c>
      <c r="AL15" s="179"/>
      <c r="AM15" s="179"/>
      <c r="AN15" s="179"/>
      <c r="AO15" s="179"/>
      <c r="AP15" s="179"/>
      <c r="AQ15" s="179"/>
      <c r="AR15" s="180"/>
      <c r="AS15" s="181">
        <f>VLOOKUP(AI15,[1]柏西!$C:$H,5,0)</f>
        <v>1025</v>
      </c>
      <c r="AT15" s="173"/>
      <c r="AU15" s="174"/>
      <c r="AV15" s="172"/>
      <c r="AW15" s="173"/>
      <c r="AX15" s="174"/>
      <c r="AY15" s="177" t="s">
        <v>61</v>
      </c>
      <c r="AZ15" s="176"/>
      <c r="BA15" s="178" t="str">
        <f>VLOOKUP(AY15,[1]柏西!$C:$H,2,0)</f>
        <v>常盤台Ｂ</v>
      </c>
      <c r="BB15" s="179"/>
      <c r="BC15" s="179"/>
      <c r="BD15" s="179"/>
      <c r="BE15" s="179"/>
      <c r="BF15" s="179"/>
      <c r="BG15" s="179"/>
      <c r="BH15" s="180"/>
      <c r="BI15" s="181">
        <f>VLOOKUP(AY15,[1]柏西!$C:$H,5,0)</f>
        <v>355</v>
      </c>
      <c r="BJ15" s="173"/>
      <c r="BK15" s="174"/>
      <c r="BL15" s="172"/>
      <c r="BM15" s="173"/>
      <c r="BN15" s="174"/>
      <c r="BQ15" s="175" t="s">
        <v>62</v>
      </c>
      <c r="BR15" s="176"/>
      <c r="BS15" s="178" t="str">
        <f>VLOOKUP(BQ15,[1]柏南!$C:$H,2,0)</f>
        <v>東中新宿３B</v>
      </c>
      <c r="BT15" s="179"/>
      <c r="BU15" s="179"/>
      <c r="BV15" s="179"/>
      <c r="BW15" s="179"/>
      <c r="BX15" s="179"/>
      <c r="BY15" s="179"/>
      <c r="BZ15" s="180"/>
      <c r="CA15" s="181">
        <f>VLOOKUP(BQ15,[1]柏南!$C:$H,5,0)</f>
        <v>500</v>
      </c>
      <c r="CB15" s="173"/>
      <c r="CC15" s="174"/>
      <c r="CD15" s="172"/>
      <c r="CE15" s="173"/>
      <c r="CF15" s="174"/>
      <c r="CG15" s="175" t="s">
        <v>63</v>
      </c>
      <c r="CH15" s="176"/>
      <c r="CI15" s="178" t="str">
        <f>VLOOKUP(CG15,[1]柏南!$C:$H,2,0)</f>
        <v>青葉台２</v>
      </c>
      <c r="CJ15" s="179"/>
      <c r="CK15" s="179"/>
      <c r="CL15" s="179"/>
      <c r="CM15" s="179"/>
      <c r="CN15" s="179"/>
      <c r="CO15" s="179"/>
      <c r="CP15" s="180"/>
      <c r="CQ15" s="181">
        <f>VLOOKUP(CG15,[1]柏南!$C:$H,5,0)</f>
        <v>580</v>
      </c>
      <c r="CR15" s="173"/>
      <c r="CS15" s="174"/>
      <c r="CT15" s="172"/>
      <c r="CU15" s="173"/>
      <c r="CV15" s="174"/>
    </row>
    <row r="16" spans="1:101" ht="15" customHeight="1" x14ac:dyDescent="0.2">
      <c r="A16" s="175" t="s">
        <v>64</v>
      </c>
      <c r="B16" s="176"/>
      <c r="C16" s="178" t="str">
        <f>VLOOKUP(A16,[1]柏中央!$C:$H,2,0)</f>
        <v>柏３</v>
      </c>
      <c r="D16" s="179"/>
      <c r="E16" s="179"/>
      <c r="F16" s="179"/>
      <c r="G16" s="179"/>
      <c r="H16" s="179"/>
      <c r="I16" s="179"/>
      <c r="J16" s="180"/>
      <c r="K16" s="181">
        <f>VLOOKUP(A16,[1]柏中央!$C:$H,5,0)</f>
        <v>1300</v>
      </c>
      <c r="L16" s="173"/>
      <c r="M16" s="174"/>
      <c r="N16" s="172"/>
      <c r="O16" s="173"/>
      <c r="P16" s="174"/>
      <c r="Q16" s="177" t="s">
        <v>65</v>
      </c>
      <c r="R16" s="182"/>
      <c r="S16" s="178" t="str">
        <f>VLOOKUP(Q16,[1]柏中央!$C:$H,2,0)</f>
        <v>中央２A</v>
      </c>
      <c r="T16" s="179"/>
      <c r="U16" s="179"/>
      <c r="V16" s="179"/>
      <c r="W16" s="179"/>
      <c r="X16" s="179"/>
      <c r="Y16" s="179"/>
      <c r="Z16" s="180"/>
      <c r="AA16" s="181">
        <f>VLOOKUP(Q16,[1]柏中央!$C:$H,5,0)</f>
        <v>400</v>
      </c>
      <c r="AB16" s="173"/>
      <c r="AC16" s="174"/>
      <c r="AD16" s="172"/>
      <c r="AE16" s="173"/>
      <c r="AF16" s="174"/>
      <c r="AI16" s="175" t="s">
        <v>66</v>
      </c>
      <c r="AJ16" s="176"/>
      <c r="AK16" s="178" t="str">
        <f>VLOOKUP(AI16,[1]柏西!$C:$H,2,0)</f>
        <v>富里　3</v>
      </c>
      <c r="AL16" s="179"/>
      <c r="AM16" s="179"/>
      <c r="AN16" s="179"/>
      <c r="AO16" s="179"/>
      <c r="AP16" s="179"/>
      <c r="AQ16" s="179"/>
      <c r="AR16" s="180"/>
      <c r="AS16" s="181">
        <f>VLOOKUP(AI16,[1]柏西!$C:$H,5,0)</f>
        <v>315</v>
      </c>
      <c r="AT16" s="173"/>
      <c r="AU16" s="174"/>
      <c r="AV16" s="172"/>
      <c r="AW16" s="173"/>
      <c r="AX16" s="174"/>
      <c r="AY16" s="177" t="s">
        <v>67</v>
      </c>
      <c r="AZ16" s="176"/>
      <c r="BA16" s="178" t="str">
        <f>VLOOKUP(AY16,[1]柏西!$C:$H,2,0)</f>
        <v>永楽台１</v>
      </c>
      <c r="BB16" s="179"/>
      <c r="BC16" s="179"/>
      <c r="BD16" s="179"/>
      <c r="BE16" s="179"/>
      <c r="BF16" s="179"/>
      <c r="BG16" s="179"/>
      <c r="BH16" s="180"/>
      <c r="BI16" s="181">
        <f>VLOOKUP(AY16,[1]柏西!$C:$H,5,0)</f>
        <v>470</v>
      </c>
      <c r="BJ16" s="173"/>
      <c r="BK16" s="174"/>
      <c r="BL16" s="172"/>
      <c r="BM16" s="173"/>
      <c r="BN16" s="174"/>
      <c r="BQ16" s="183" t="s">
        <v>68</v>
      </c>
      <c r="BR16" s="184"/>
      <c r="BS16" s="184"/>
      <c r="BT16" s="184"/>
      <c r="BU16" s="184"/>
      <c r="BV16" s="184"/>
      <c r="BW16" s="184"/>
      <c r="BX16" s="184"/>
      <c r="BY16" s="184"/>
      <c r="BZ16" s="184"/>
      <c r="CA16" s="185">
        <f>SUM(CA14:CC15)</f>
        <v>750</v>
      </c>
      <c r="CB16" s="185"/>
      <c r="CC16" s="186"/>
      <c r="CD16" s="187" t="str">
        <f>IF(CQ53="●","●",IF(COUNTA(CD14:CD15)=0,"",SUMIF(CD14:CD15,"●",CA14:CA15)+SUM(CD14:CD15)))</f>
        <v/>
      </c>
      <c r="CE16" s="188"/>
      <c r="CF16" s="189"/>
      <c r="CG16" s="183" t="s">
        <v>69</v>
      </c>
      <c r="CH16" s="184"/>
      <c r="CI16" s="184"/>
      <c r="CJ16" s="184"/>
      <c r="CK16" s="184"/>
      <c r="CL16" s="184"/>
      <c r="CM16" s="184"/>
      <c r="CN16" s="184"/>
      <c r="CO16" s="184"/>
      <c r="CP16" s="184"/>
      <c r="CQ16" s="185">
        <f>SUM(CQ14:CS15)</f>
        <v>1055</v>
      </c>
      <c r="CR16" s="185"/>
      <c r="CS16" s="186"/>
      <c r="CT16" s="187" t="str">
        <f>IF(CQ53="●","●",IF(COUNTA(CT14:CT15)=0,"",SUMIF(CT14:CT15,"●",CQ14:CQ15)+SUM(CT14:CT15)))</f>
        <v/>
      </c>
      <c r="CU16" s="188"/>
      <c r="CV16" s="189"/>
    </row>
    <row r="17" spans="1:100" ht="15" customHeight="1" x14ac:dyDescent="0.2">
      <c r="A17" s="175" t="s">
        <v>70</v>
      </c>
      <c r="B17" s="176"/>
      <c r="C17" s="178" t="str">
        <f>VLOOKUP(A17,[1]柏中央!$C:$H,2,0)</f>
        <v>柏４</v>
      </c>
      <c r="D17" s="179"/>
      <c r="E17" s="179"/>
      <c r="F17" s="179"/>
      <c r="G17" s="179"/>
      <c r="H17" s="179"/>
      <c r="I17" s="179"/>
      <c r="J17" s="180"/>
      <c r="K17" s="181">
        <f>VLOOKUP(A17,[1]柏中央!$C:$H,5,0)</f>
        <v>270</v>
      </c>
      <c r="L17" s="173"/>
      <c r="M17" s="174"/>
      <c r="N17" s="172"/>
      <c r="O17" s="173"/>
      <c r="P17" s="174"/>
      <c r="Q17" s="177" t="s">
        <v>71</v>
      </c>
      <c r="R17" s="182"/>
      <c r="S17" s="178" t="str">
        <f>VLOOKUP(Q17,[1]柏中央!$C:$H,2,0)</f>
        <v>中央2B</v>
      </c>
      <c r="T17" s="179"/>
      <c r="U17" s="179"/>
      <c r="V17" s="179"/>
      <c r="W17" s="179"/>
      <c r="X17" s="179"/>
      <c r="Y17" s="179"/>
      <c r="Z17" s="180"/>
      <c r="AA17" s="181">
        <f>VLOOKUP(Q17,[1]柏中央!$C:$H,5,0)</f>
        <v>410</v>
      </c>
      <c r="AB17" s="173"/>
      <c r="AC17" s="174"/>
      <c r="AD17" s="172"/>
      <c r="AE17" s="173"/>
      <c r="AF17" s="174"/>
      <c r="AI17" s="183" t="s">
        <v>72</v>
      </c>
      <c r="AJ17" s="184"/>
      <c r="AK17" s="184"/>
      <c r="AL17" s="184"/>
      <c r="AM17" s="184"/>
      <c r="AN17" s="184"/>
      <c r="AO17" s="184"/>
      <c r="AP17" s="184"/>
      <c r="AQ17" s="184"/>
      <c r="AR17" s="184"/>
      <c r="AS17" s="185">
        <f>SUM(AS14:AU16)</f>
        <v>2380</v>
      </c>
      <c r="AT17" s="185"/>
      <c r="AU17" s="186"/>
      <c r="AV17" s="187" t="str">
        <f>IF(BI52="●","●",IF(COUNTA(AV14:AV16)=0,"",SUMIF(AV14:AV16,"●",AS14:AS16)+SUM(AV14:AV16)))</f>
        <v/>
      </c>
      <c r="AW17" s="188"/>
      <c r="AX17" s="189"/>
      <c r="AY17" s="177" t="s">
        <v>73</v>
      </c>
      <c r="AZ17" s="176"/>
      <c r="BA17" s="190" t="s">
        <v>74</v>
      </c>
      <c r="BB17" s="190"/>
      <c r="BC17" s="190"/>
      <c r="BD17" s="190"/>
      <c r="BE17" s="190"/>
      <c r="BF17" s="190"/>
      <c r="BG17" s="190"/>
      <c r="BH17" s="190"/>
      <c r="BI17" s="181">
        <f>VLOOKUP(AY17,[1]柏西!$C:$H,5,0)</f>
        <v>595</v>
      </c>
      <c r="BJ17" s="173"/>
      <c r="BK17" s="174"/>
      <c r="BL17" s="172"/>
      <c r="BM17" s="173"/>
      <c r="BN17" s="174"/>
      <c r="BQ17" s="175" t="s">
        <v>75</v>
      </c>
      <c r="BR17" s="176"/>
      <c r="BS17" s="178" t="str">
        <f>VLOOKUP(BQ17,[1]柏南!$C:$H,2,0)</f>
        <v>つくしが丘１・２</v>
      </c>
      <c r="BT17" s="179"/>
      <c r="BU17" s="179"/>
      <c r="BV17" s="179"/>
      <c r="BW17" s="179"/>
      <c r="BX17" s="179"/>
      <c r="BY17" s="179"/>
      <c r="BZ17" s="180"/>
      <c r="CA17" s="181">
        <f>VLOOKUP(BQ17,[1]柏南!$C:$H,5,0)</f>
        <v>370</v>
      </c>
      <c r="CB17" s="173"/>
      <c r="CC17" s="174"/>
      <c r="CD17" s="172"/>
      <c r="CE17" s="173"/>
      <c r="CF17" s="174"/>
      <c r="CG17" s="175" t="s">
        <v>76</v>
      </c>
      <c r="CH17" s="176"/>
      <c r="CI17" s="178" t="str">
        <f>VLOOKUP(CG17,[1]柏南!$C:$H,2,0)</f>
        <v>南増尾１</v>
      </c>
      <c r="CJ17" s="179"/>
      <c r="CK17" s="179"/>
      <c r="CL17" s="179"/>
      <c r="CM17" s="179"/>
      <c r="CN17" s="179"/>
      <c r="CO17" s="179"/>
      <c r="CP17" s="180"/>
      <c r="CQ17" s="181">
        <f>VLOOKUP(CG17,[1]柏南!$C:$H,5,0)</f>
        <v>400</v>
      </c>
      <c r="CR17" s="173"/>
      <c r="CS17" s="174"/>
      <c r="CT17" s="172"/>
      <c r="CU17" s="173"/>
      <c r="CV17" s="174"/>
    </row>
    <row r="18" spans="1:100" ht="15" customHeight="1" x14ac:dyDescent="0.2">
      <c r="A18" s="175" t="s">
        <v>77</v>
      </c>
      <c r="B18" s="176"/>
      <c r="C18" s="178" t="str">
        <f>VLOOKUP(A18,[1]柏中央!$C:$H,2,0)</f>
        <v>柏５　</v>
      </c>
      <c r="D18" s="179"/>
      <c r="E18" s="179"/>
      <c r="F18" s="179"/>
      <c r="G18" s="179"/>
      <c r="H18" s="179"/>
      <c r="I18" s="179"/>
      <c r="J18" s="180"/>
      <c r="K18" s="181">
        <f>VLOOKUP(A18,[1]柏中央!$C:$H,5,0)</f>
        <v>660</v>
      </c>
      <c r="L18" s="173"/>
      <c r="M18" s="174"/>
      <c r="N18" s="172"/>
      <c r="O18" s="173"/>
      <c r="P18" s="174"/>
      <c r="Q18" s="183" t="s">
        <v>78</v>
      </c>
      <c r="R18" s="184"/>
      <c r="S18" s="184"/>
      <c r="T18" s="184"/>
      <c r="U18" s="184"/>
      <c r="V18" s="184"/>
      <c r="W18" s="184"/>
      <c r="X18" s="184"/>
      <c r="Y18" s="184"/>
      <c r="Z18" s="184"/>
      <c r="AA18" s="185">
        <f>SUM(AA14:AC17)</f>
        <v>1705</v>
      </c>
      <c r="AB18" s="185"/>
      <c r="AC18" s="186"/>
      <c r="AD18" s="187" t="str">
        <f>IF(AA63="●","●",IF(COUNTA(AD14:AD17)=0,"",SUMIF(AD14:AD17,"●",AA14:AA17)+SUM(AD14:AD17)))</f>
        <v/>
      </c>
      <c r="AE18" s="188"/>
      <c r="AF18" s="189"/>
      <c r="AI18" s="175" t="s">
        <v>79</v>
      </c>
      <c r="AJ18" s="176"/>
      <c r="AK18" s="178" t="str">
        <f>VLOOKUP(AI18,[1]柏西!$C:$H,2,0)</f>
        <v>新富町１．吉野沢</v>
      </c>
      <c r="AL18" s="179"/>
      <c r="AM18" s="179"/>
      <c r="AN18" s="179"/>
      <c r="AO18" s="179"/>
      <c r="AP18" s="179"/>
      <c r="AQ18" s="179"/>
      <c r="AR18" s="180"/>
      <c r="AS18" s="181">
        <f>VLOOKUP(AI18,[1]柏西!$C:$H,5,0)</f>
        <v>500</v>
      </c>
      <c r="AT18" s="173"/>
      <c r="AU18" s="174"/>
      <c r="AV18" s="172"/>
      <c r="AW18" s="173"/>
      <c r="AX18" s="174"/>
      <c r="AY18" s="183" t="s">
        <v>80</v>
      </c>
      <c r="AZ18" s="184"/>
      <c r="BA18" s="184"/>
      <c r="BB18" s="184"/>
      <c r="BC18" s="184"/>
      <c r="BD18" s="184"/>
      <c r="BE18" s="184"/>
      <c r="BF18" s="184"/>
      <c r="BG18" s="184"/>
      <c r="BH18" s="184"/>
      <c r="BI18" s="185">
        <f>SUM(BI14:BK17)</f>
        <v>1895</v>
      </c>
      <c r="BJ18" s="185"/>
      <c r="BK18" s="186"/>
      <c r="BL18" s="187" t="str">
        <f>IF(BI52="●","●",IF(COUNTA(BL14:BL17)=0,"",SUMIF(BL14:BL17,"●",BI14:BI17)+SUM(BL14:BL17)))</f>
        <v/>
      </c>
      <c r="BM18" s="188"/>
      <c r="BN18" s="189"/>
      <c r="BQ18" s="175" t="s">
        <v>81</v>
      </c>
      <c r="BR18" s="176"/>
      <c r="BS18" s="178" t="str">
        <f>VLOOKUP(BQ18,[1]柏南!$C:$H,2,0)</f>
        <v>つくしが丘３</v>
      </c>
      <c r="BT18" s="179"/>
      <c r="BU18" s="179"/>
      <c r="BV18" s="179"/>
      <c r="BW18" s="179"/>
      <c r="BX18" s="179"/>
      <c r="BY18" s="179"/>
      <c r="BZ18" s="180"/>
      <c r="CA18" s="181">
        <f>VLOOKUP(BQ18,[1]柏南!$C:$H,5,0)</f>
        <v>350</v>
      </c>
      <c r="CB18" s="173"/>
      <c r="CC18" s="174"/>
      <c r="CD18" s="172"/>
      <c r="CE18" s="173"/>
      <c r="CF18" s="174"/>
      <c r="CG18" s="175" t="s">
        <v>82</v>
      </c>
      <c r="CH18" s="176"/>
      <c r="CI18" s="178" t="str">
        <f>VLOOKUP(CG18,[1]柏南!$C:$H,2,0)</f>
        <v>南増尾２</v>
      </c>
      <c r="CJ18" s="179"/>
      <c r="CK18" s="179"/>
      <c r="CL18" s="179"/>
      <c r="CM18" s="179"/>
      <c r="CN18" s="179"/>
      <c r="CO18" s="179"/>
      <c r="CP18" s="180"/>
      <c r="CQ18" s="181">
        <f>VLOOKUP(CG18,[1]柏南!$C:$H,5,0)</f>
        <v>415</v>
      </c>
      <c r="CR18" s="173"/>
      <c r="CS18" s="174"/>
      <c r="CT18" s="172"/>
      <c r="CU18" s="173"/>
      <c r="CV18" s="174"/>
    </row>
    <row r="19" spans="1:100" ht="15" customHeight="1" x14ac:dyDescent="0.2">
      <c r="A19" s="175" t="s">
        <v>83</v>
      </c>
      <c r="B19" s="176"/>
      <c r="C19" s="178" t="str">
        <f>VLOOKUP(A19,[1]柏中央!$C:$H,2,0)</f>
        <v>柏６</v>
      </c>
      <c r="D19" s="179"/>
      <c r="E19" s="179"/>
      <c r="F19" s="179"/>
      <c r="G19" s="179"/>
      <c r="H19" s="179"/>
      <c r="I19" s="179"/>
      <c r="J19" s="180"/>
      <c r="K19" s="181">
        <f>VLOOKUP(A19,[1]柏中央!$C:$H,5,0)</f>
        <v>530</v>
      </c>
      <c r="L19" s="173"/>
      <c r="M19" s="174"/>
      <c r="N19" s="172"/>
      <c r="O19" s="173"/>
      <c r="P19" s="174"/>
      <c r="Q19" s="175" t="s">
        <v>84</v>
      </c>
      <c r="R19" s="176"/>
      <c r="S19" s="178" t="str">
        <f>VLOOKUP(Q19,[1]柏中央!$C:$H,2,0)</f>
        <v>千代田１</v>
      </c>
      <c r="T19" s="179"/>
      <c r="U19" s="179"/>
      <c r="V19" s="179"/>
      <c r="W19" s="179"/>
      <c r="X19" s="179"/>
      <c r="Y19" s="179"/>
      <c r="Z19" s="180"/>
      <c r="AA19" s="181">
        <f>VLOOKUP(Q19,[1]柏中央!$C:$H,5,0)</f>
        <v>720</v>
      </c>
      <c r="AB19" s="173"/>
      <c r="AC19" s="174"/>
      <c r="AD19" s="172"/>
      <c r="AE19" s="173"/>
      <c r="AF19" s="174"/>
      <c r="AI19" s="175" t="s">
        <v>85</v>
      </c>
      <c r="AJ19" s="176"/>
      <c r="AK19" s="178" t="str">
        <f>VLOOKUP(AI19,[1]柏西!$C:$H,2,0)</f>
        <v>新富町１．豊四季</v>
      </c>
      <c r="AL19" s="179"/>
      <c r="AM19" s="179"/>
      <c r="AN19" s="179"/>
      <c r="AO19" s="179"/>
      <c r="AP19" s="179"/>
      <c r="AQ19" s="179"/>
      <c r="AR19" s="180"/>
      <c r="AS19" s="181">
        <f>VLOOKUP(AI19,[1]柏西!$C:$H,5,0)</f>
        <v>480</v>
      </c>
      <c r="AT19" s="173"/>
      <c r="AU19" s="174"/>
      <c r="AV19" s="172"/>
      <c r="AW19" s="173"/>
      <c r="AX19" s="174"/>
      <c r="AY19" s="177" t="s">
        <v>86</v>
      </c>
      <c r="AZ19" s="176"/>
      <c r="BA19" s="178" t="str">
        <f>VLOOKUP(AY19,[1]柏西!$C:$H,2,0)</f>
        <v>新柏１</v>
      </c>
      <c r="BB19" s="179"/>
      <c r="BC19" s="179"/>
      <c r="BD19" s="179"/>
      <c r="BE19" s="179"/>
      <c r="BF19" s="179"/>
      <c r="BG19" s="179"/>
      <c r="BH19" s="180"/>
      <c r="BI19" s="181">
        <f>VLOOKUP(AY19,[1]柏西!$C:$H,5,0)</f>
        <v>530</v>
      </c>
      <c r="BJ19" s="173"/>
      <c r="BK19" s="174"/>
      <c r="BL19" s="172"/>
      <c r="BM19" s="173"/>
      <c r="BN19" s="174"/>
      <c r="BQ19" s="175" t="s">
        <v>87</v>
      </c>
      <c r="BR19" s="176"/>
      <c r="BS19" s="178" t="str">
        <f>VLOOKUP(BQ19,[1]柏南!$C:$H,2,0)</f>
        <v>つくしが丘４</v>
      </c>
      <c r="BT19" s="179"/>
      <c r="BU19" s="179"/>
      <c r="BV19" s="179"/>
      <c r="BW19" s="179"/>
      <c r="BX19" s="179"/>
      <c r="BY19" s="179"/>
      <c r="BZ19" s="180"/>
      <c r="CA19" s="181">
        <f>VLOOKUP(BQ19,[1]柏南!$C:$H,5,0)</f>
        <v>285</v>
      </c>
      <c r="CB19" s="173"/>
      <c r="CC19" s="174"/>
      <c r="CD19" s="172"/>
      <c r="CE19" s="173"/>
      <c r="CF19" s="174"/>
      <c r="CG19" s="175" t="s">
        <v>88</v>
      </c>
      <c r="CH19" s="176"/>
      <c r="CI19" s="178" t="str">
        <f>VLOOKUP(CG19,[1]柏南!$C:$H,2,0)</f>
        <v>南増尾３</v>
      </c>
      <c r="CJ19" s="179"/>
      <c r="CK19" s="179"/>
      <c r="CL19" s="179"/>
      <c r="CM19" s="179"/>
      <c r="CN19" s="179"/>
      <c r="CO19" s="179"/>
      <c r="CP19" s="180"/>
      <c r="CQ19" s="181">
        <f>VLOOKUP(CG19,[1]柏南!$C:$H,5,0)</f>
        <v>580</v>
      </c>
      <c r="CR19" s="173"/>
      <c r="CS19" s="174"/>
      <c r="CT19" s="172"/>
      <c r="CU19" s="173"/>
      <c r="CV19" s="174"/>
    </row>
    <row r="20" spans="1:100" ht="15" customHeight="1" x14ac:dyDescent="0.2">
      <c r="A20" s="175" t="s">
        <v>89</v>
      </c>
      <c r="B20" s="176"/>
      <c r="C20" s="178" t="str">
        <f>VLOOKUP(A20,[1]柏中央!$C:$H,2,0)</f>
        <v>柏７</v>
      </c>
      <c r="D20" s="179"/>
      <c r="E20" s="179"/>
      <c r="F20" s="179"/>
      <c r="G20" s="179"/>
      <c r="H20" s="179"/>
      <c r="I20" s="179"/>
      <c r="J20" s="180"/>
      <c r="K20" s="181">
        <f>VLOOKUP(A20,[1]柏中央!$C:$H,5,0)</f>
        <v>530</v>
      </c>
      <c r="L20" s="173"/>
      <c r="M20" s="174"/>
      <c r="N20" s="172"/>
      <c r="O20" s="173"/>
      <c r="P20" s="174"/>
      <c r="Q20" s="175" t="s">
        <v>90</v>
      </c>
      <c r="R20" s="176"/>
      <c r="S20" s="178" t="str">
        <f>VLOOKUP(Q20,[1]柏中央!$C:$H,2,0)</f>
        <v>千代田２</v>
      </c>
      <c r="T20" s="179"/>
      <c r="U20" s="179"/>
      <c r="V20" s="179"/>
      <c r="W20" s="179"/>
      <c r="X20" s="179"/>
      <c r="Y20" s="179"/>
      <c r="Z20" s="180"/>
      <c r="AA20" s="181">
        <f>VLOOKUP(Q20,[1]柏中央!$C:$H,5,0)</f>
        <v>560</v>
      </c>
      <c r="AB20" s="173"/>
      <c r="AC20" s="174"/>
      <c r="AD20" s="172"/>
      <c r="AE20" s="173"/>
      <c r="AF20" s="174"/>
      <c r="AI20" s="175" t="s">
        <v>91</v>
      </c>
      <c r="AJ20" s="176"/>
      <c r="AK20" s="178" t="str">
        <f>VLOOKUP(AI20,[1]柏西!$C:$H,2,0)</f>
        <v>豊上第二公園</v>
      </c>
      <c r="AL20" s="179"/>
      <c r="AM20" s="179"/>
      <c r="AN20" s="179"/>
      <c r="AO20" s="179"/>
      <c r="AP20" s="179"/>
      <c r="AQ20" s="179"/>
      <c r="AR20" s="180"/>
      <c r="AS20" s="181">
        <f>VLOOKUP(AI20,[1]柏西!$C:$H,5,0)</f>
        <v>420</v>
      </c>
      <c r="AT20" s="173"/>
      <c r="AU20" s="174"/>
      <c r="AV20" s="172"/>
      <c r="AW20" s="173"/>
      <c r="AX20" s="174"/>
      <c r="AY20" s="177" t="s">
        <v>92</v>
      </c>
      <c r="AZ20" s="176"/>
      <c r="BA20" s="178" t="str">
        <f>VLOOKUP(AY20,[1]柏西!$C:$H,2,0)</f>
        <v>新柏２</v>
      </c>
      <c r="BB20" s="179"/>
      <c r="BC20" s="179"/>
      <c r="BD20" s="179"/>
      <c r="BE20" s="179"/>
      <c r="BF20" s="179"/>
      <c r="BG20" s="179"/>
      <c r="BH20" s="180"/>
      <c r="BI20" s="181">
        <f>VLOOKUP(AY20,[1]柏西!$C:$H,5,0)</f>
        <v>300</v>
      </c>
      <c r="BJ20" s="173"/>
      <c r="BK20" s="174"/>
      <c r="BL20" s="172"/>
      <c r="BM20" s="173"/>
      <c r="BN20" s="174"/>
      <c r="BQ20" s="175" t="s">
        <v>93</v>
      </c>
      <c r="BR20" s="176"/>
      <c r="BS20" s="178" t="str">
        <f>VLOOKUP(BQ20,[1]柏南!$C:$H,2,0)</f>
        <v>つくしが丘５</v>
      </c>
      <c r="BT20" s="179"/>
      <c r="BU20" s="179"/>
      <c r="BV20" s="179"/>
      <c r="BW20" s="179"/>
      <c r="BX20" s="179"/>
      <c r="BY20" s="179"/>
      <c r="BZ20" s="180"/>
      <c r="CA20" s="181">
        <f>VLOOKUP(BQ20,[1]柏南!$C:$H,5,0)</f>
        <v>550</v>
      </c>
      <c r="CB20" s="173"/>
      <c r="CC20" s="174"/>
      <c r="CD20" s="172"/>
      <c r="CE20" s="173"/>
      <c r="CF20" s="174"/>
      <c r="CG20" s="175" t="s">
        <v>94</v>
      </c>
      <c r="CH20" s="176"/>
      <c r="CI20" s="178" t="str">
        <f>VLOOKUP(CG20,[1]柏南!$C:$H,2,0)</f>
        <v>南増尾４</v>
      </c>
      <c r="CJ20" s="179"/>
      <c r="CK20" s="179"/>
      <c r="CL20" s="179"/>
      <c r="CM20" s="179"/>
      <c r="CN20" s="179"/>
      <c r="CO20" s="179"/>
      <c r="CP20" s="180"/>
      <c r="CQ20" s="181">
        <f>VLOOKUP(CG20,[1]柏南!$C:$H,5,0)</f>
        <v>590</v>
      </c>
      <c r="CR20" s="173"/>
      <c r="CS20" s="174"/>
      <c r="CT20" s="172"/>
      <c r="CU20" s="173"/>
      <c r="CV20" s="174"/>
    </row>
    <row r="21" spans="1:100" ht="15" customHeight="1" x14ac:dyDescent="0.2">
      <c r="A21" s="183" t="s">
        <v>95</v>
      </c>
      <c r="B21" s="184"/>
      <c r="C21" s="184"/>
      <c r="D21" s="184"/>
      <c r="E21" s="184"/>
      <c r="F21" s="184"/>
      <c r="G21" s="184"/>
      <c r="H21" s="184"/>
      <c r="I21" s="184"/>
      <c r="J21" s="184"/>
      <c r="K21" s="185">
        <f>SUM(K14:M20)</f>
        <v>4010</v>
      </c>
      <c r="L21" s="185"/>
      <c r="M21" s="186"/>
      <c r="N21" s="187" t="str">
        <f>IF(AA63="●","●",IF(COUNTA(N14:N20)=0,"",SUMIF(N14:N20,"●",K14:K20)+SUM(N14:N20)))</f>
        <v/>
      </c>
      <c r="O21" s="188"/>
      <c r="P21" s="189"/>
      <c r="Q21" s="175" t="s">
        <v>96</v>
      </c>
      <c r="R21" s="176"/>
      <c r="S21" s="178" t="str">
        <f>VLOOKUP(Q21,[1]柏中央!$C:$H,2,0)</f>
        <v>千代田３</v>
      </c>
      <c r="T21" s="179"/>
      <c r="U21" s="179"/>
      <c r="V21" s="179"/>
      <c r="W21" s="179"/>
      <c r="X21" s="179"/>
      <c r="Y21" s="179"/>
      <c r="Z21" s="180"/>
      <c r="AA21" s="181">
        <f>VLOOKUP(Q21,[1]柏中央!$C:$H,5,0)</f>
        <v>370</v>
      </c>
      <c r="AB21" s="173"/>
      <c r="AC21" s="174"/>
      <c r="AD21" s="172"/>
      <c r="AE21" s="173"/>
      <c r="AF21" s="174"/>
      <c r="AI21" s="175" t="s">
        <v>97</v>
      </c>
      <c r="AJ21" s="176"/>
      <c r="AK21" s="178" t="str">
        <f>VLOOKUP(AI21,[1]柏西!$C:$H,2,0)</f>
        <v>新富町2A</v>
      </c>
      <c r="AL21" s="179"/>
      <c r="AM21" s="179"/>
      <c r="AN21" s="179"/>
      <c r="AO21" s="179"/>
      <c r="AP21" s="179"/>
      <c r="AQ21" s="179"/>
      <c r="AR21" s="180"/>
      <c r="AS21" s="181">
        <f>VLOOKUP(AI21,[1]柏西!$C:$H,5,0)</f>
        <v>475</v>
      </c>
      <c r="AT21" s="173"/>
      <c r="AU21" s="174"/>
      <c r="AV21" s="172"/>
      <c r="AW21" s="173"/>
      <c r="AX21" s="174"/>
      <c r="AY21" s="177" t="s">
        <v>98</v>
      </c>
      <c r="AZ21" s="176"/>
      <c r="BA21" s="178" t="str">
        <f>VLOOKUP(AY21,[1]柏西!$C:$H,2,0)</f>
        <v>新柏３・４</v>
      </c>
      <c r="BB21" s="179"/>
      <c r="BC21" s="179"/>
      <c r="BD21" s="179"/>
      <c r="BE21" s="179"/>
      <c r="BF21" s="179"/>
      <c r="BG21" s="179"/>
      <c r="BH21" s="180"/>
      <c r="BI21" s="181">
        <f>VLOOKUP(AY21,[1]柏西!$C:$H,5,0)</f>
        <v>540</v>
      </c>
      <c r="BJ21" s="173"/>
      <c r="BK21" s="174"/>
      <c r="BL21" s="172"/>
      <c r="BM21" s="173"/>
      <c r="BN21" s="174"/>
      <c r="BQ21" s="175" t="s">
        <v>99</v>
      </c>
      <c r="BR21" s="176"/>
      <c r="BS21" s="178" t="str">
        <f>VLOOKUP(BQ21,[1]柏南!$C:$H,2,0)</f>
        <v>光が丘４</v>
      </c>
      <c r="BT21" s="179"/>
      <c r="BU21" s="179"/>
      <c r="BV21" s="179"/>
      <c r="BW21" s="179"/>
      <c r="BX21" s="179"/>
      <c r="BY21" s="179"/>
      <c r="BZ21" s="180"/>
      <c r="CA21" s="181">
        <f>VLOOKUP(BQ21,[1]柏南!$C:$H,5,0)</f>
        <v>340</v>
      </c>
      <c r="CB21" s="173"/>
      <c r="CC21" s="174"/>
      <c r="CD21" s="172"/>
      <c r="CE21" s="173"/>
      <c r="CF21" s="174"/>
      <c r="CG21" s="175" t="s">
        <v>100</v>
      </c>
      <c r="CH21" s="176"/>
      <c r="CI21" s="178" t="str">
        <f>VLOOKUP(CG21,[1]柏南!$C:$H,2,0)</f>
        <v>南増尾５</v>
      </c>
      <c r="CJ21" s="179"/>
      <c r="CK21" s="179"/>
      <c r="CL21" s="179"/>
      <c r="CM21" s="179"/>
      <c r="CN21" s="179"/>
      <c r="CO21" s="179"/>
      <c r="CP21" s="180"/>
      <c r="CQ21" s="181">
        <f>VLOOKUP(CG21,[1]柏南!$C:$H,5,0)</f>
        <v>440</v>
      </c>
      <c r="CR21" s="173"/>
      <c r="CS21" s="174"/>
      <c r="CT21" s="172"/>
      <c r="CU21" s="173"/>
      <c r="CV21" s="174"/>
    </row>
    <row r="22" spans="1:100" ht="15" customHeight="1" x14ac:dyDescent="0.2">
      <c r="A22" s="175" t="s">
        <v>101</v>
      </c>
      <c r="B22" s="176"/>
      <c r="C22" s="178" t="str">
        <f>VLOOKUP(A22,[1]柏中央!$C:$H,2,0)</f>
        <v>中央町</v>
      </c>
      <c r="D22" s="179"/>
      <c r="E22" s="179"/>
      <c r="F22" s="179"/>
      <c r="G22" s="179"/>
      <c r="H22" s="179"/>
      <c r="I22" s="179"/>
      <c r="J22" s="180"/>
      <c r="K22" s="181">
        <f>VLOOKUP(A22,[1]柏中央!$C:$H,5,0)</f>
        <v>250</v>
      </c>
      <c r="L22" s="173"/>
      <c r="M22" s="174"/>
      <c r="N22" s="172"/>
      <c r="O22" s="173"/>
      <c r="P22" s="174"/>
      <c r="Q22" s="183" t="s">
        <v>102</v>
      </c>
      <c r="R22" s="184"/>
      <c r="S22" s="184"/>
      <c r="T22" s="184"/>
      <c r="U22" s="184"/>
      <c r="V22" s="184"/>
      <c r="W22" s="184"/>
      <c r="X22" s="184"/>
      <c r="Y22" s="184"/>
      <c r="Z22" s="184"/>
      <c r="AA22" s="185">
        <f>SUM(AA19:AC21)</f>
        <v>1650</v>
      </c>
      <c r="AB22" s="185"/>
      <c r="AC22" s="186"/>
      <c r="AD22" s="187" t="str">
        <f>IF(AA63="●","●",IF(COUNTA(AD19:AD21)=0,"",SUMIF(AD19:AD21,"●",AA19:AA21)+SUM(AD19:AD21)))</f>
        <v/>
      </c>
      <c r="AE22" s="188"/>
      <c r="AF22" s="189"/>
      <c r="AI22" s="175" t="s">
        <v>103</v>
      </c>
      <c r="AJ22" s="176"/>
      <c r="AK22" s="178" t="str">
        <f>VLOOKUP(AI22,[1]柏西!$C:$H,2,0)</f>
        <v>新富町2B.豊四季</v>
      </c>
      <c r="AL22" s="179"/>
      <c r="AM22" s="179"/>
      <c r="AN22" s="179"/>
      <c r="AO22" s="179"/>
      <c r="AP22" s="179"/>
      <c r="AQ22" s="179"/>
      <c r="AR22" s="180"/>
      <c r="AS22" s="181">
        <f>VLOOKUP(AI22,[1]柏西!$C:$H,5,0)</f>
        <v>625</v>
      </c>
      <c r="AT22" s="173"/>
      <c r="AU22" s="174"/>
      <c r="AV22" s="172"/>
      <c r="AW22" s="173"/>
      <c r="AX22" s="174"/>
      <c r="AY22" s="177" t="s">
        <v>104</v>
      </c>
      <c r="AZ22" s="176"/>
      <c r="BA22" s="178" t="str">
        <f>VLOOKUP(AY22,[1]柏西!$C:$H,2,0)</f>
        <v>名戸ヶ谷１</v>
      </c>
      <c r="BB22" s="179"/>
      <c r="BC22" s="179"/>
      <c r="BD22" s="179"/>
      <c r="BE22" s="179"/>
      <c r="BF22" s="179"/>
      <c r="BG22" s="179"/>
      <c r="BH22" s="180"/>
      <c r="BI22" s="181">
        <f>VLOOKUP(AY22,[1]柏西!$C:$H,5,0)</f>
        <v>630</v>
      </c>
      <c r="BJ22" s="173"/>
      <c r="BK22" s="174"/>
      <c r="BL22" s="172"/>
      <c r="BM22" s="173"/>
      <c r="BN22" s="174"/>
      <c r="BQ22" s="183" t="s">
        <v>105</v>
      </c>
      <c r="BR22" s="184"/>
      <c r="BS22" s="184"/>
      <c r="BT22" s="184"/>
      <c r="BU22" s="184"/>
      <c r="BV22" s="184"/>
      <c r="BW22" s="184"/>
      <c r="BX22" s="184"/>
      <c r="BY22" s="184"/>
      <c r="BZ22" s="184"/>
      <c r="CA22" s="185">
        <f>SUM(CA17:CC21)</f>
        <v>1895</v>
      </c>
      <c r="CB22" s="185"/>
      <c r="CC22" s="186"/>
      <c r="CD22" s="187" t="str">
        <f>IF(CQ53="●","●",IF(COUNTA(CD17:CD21)=0,"",SUMIF(CD17:CD21,"●",CA17:CA21)+SUM(CD17:CD21)))</f>
        <v/>
      </c>
      <c r="CE22" s="188"/>
      <c r="CF22" s="189"/>
      <c r="CG22" s="175" t="s">
        <v>106</v>
      </c>
      <c r="CH22" s="176"/>
      <c r="CI22" s="178" t="str">
        <f>VLOOKUP(CG22,[1]柏南!$C:$H,2,0)</f>
        <v>南増尾６・７</v>
      </c>
      <c r="CJ22" s="179"/>
      <c r="CK22" s="179"/>
      <c r="CL22" s="179"/>
      <c r="CM22" s="179"/>
      <c r="CN22" s="179"/>
      <c r="CO22" s="179"/>
      <c r="CP22" s="180"/>
      <c r="CQ22" s="181">
        <f>VLOOKUP(CG22,[1]柏南!$C:$H,5,0)</f>
        <v>700</v>
      </c>
      <c r="CR22" s="173"/>
      <c r="CS22" s="174"/>
      <c r="CT22" s="172"/>
      <c r="CU22" s="173"/>
      <c r="CV22" s="174"/>
    </row>
    <row r="23" spans="1:100" ht="15" customHeight="1" thickBot="1" x14ac:dyDescent="0.25">
      <c r="A23" s="183" t="s">
        <v>107</v>
      </c>
      <c r="B23" s="184"/>
      <c r="C23" s="184"/>
      <c r="D23" s="184"/>
      <c r="E23" s="184"/>
      <c r="F23" s="184"/>
      <c r="G23" s="184"/>
      <c r="H23" s="184"/>
      <c r="I23" s="184"/>
      <c r="J23" s="184"/>
      <c r="K23" s="185">
        <f>SUM(K22)</f>
        <v>250</v>
      </c>
      <c r="L23" s="185"/>
      <c r="M23" s="186"/>
      <c r="N23" s="187" t="str">
        <f>IF(AA63="●","●",IF(COUNTA(N22)=0,"",SUMIF(N22,"●",K22)+SUM(N22)))</f>
        <v/>
      </c>
      <c r="O23" s="188"/>
      <c r="P23" s="189"/>
      <c r="Q23" s="175" t="s">
        <v>108</v>
      </c>
      <c r="R23" s="176"/>
      <c r="S23" s="178" t="str">
        <f>VLOOKUP(Q23,[1]柏中央!$C:$H,2,0)</f>
        <v>富里１</v>
      </c>
      <c r="T23" s="179"/>
      <c r="U23" s="179"/>
      <c r="V23" s="179"/>
      <c r="W23" s="179"/>
      <c r="X23" s="179"/>
      <c r="Y23" s="179"/>
      <c r="Z23" s="180"/>
      <c r="AA23" s="181">
        <f>VLOOKUP(Q23,[1]柏中央!$C:$H,5,0)</f>
        <v>435</v>
      </c>
      <c r="AB23" s="173"/>
      <c r="AC23" s="174"/>
      <c r="AD23" s="172"/>
      <c r="AE23" s="173"/>
      <c r="AF23" s="174"/>
      <c r="AI23" s="175" t="s">
        <v>109</v>
      </c>
      <c r="AJ23" s="176"/>
      <c r="AK23" s="178" t="str">
        <f>VLOOKUP(AI23,[1]柏西!$C:$H,2,0)</f>
        <v>新富町２Ｃ・豊四季</v>
      </c>
      <c r="AL23" s="179"/>
      <c r="AM23" s="179"/>
      <c r="AN23" s="179"/>
      <c r="AO23" s="179"/>
      <c r="AP23" s="179"/>
      <c r="AQ23" s="179"/>
      <c r="AR23" s="180"/>
      <c r="AS23" s="181">
        <f>VLOOKUP(AI23,[1]柏西!$C:$H,5,0)</f>
        <v>360</v>
      </c>
      <c r="AT23" s="173"/>
      <c r="AU23" s="174"/>
      <c r="AV23" s="172"/>
      <c r="AW23" s="173"/>
      <c r="AX23" s="174"/>
      <c r="AY23" s="183" t="s">
        <v>110</v>
      </c>
      <c r="AZ23" s="184"/>
      <c r="BA23" s="184"/>
      <c r="BB23" s="184"/>
      <c r="BC23" s="184"/>
      <c r="BD23" s="184"/>
      <c r="BE23" s="184"/>
      <c r="BF23" s="184"/>
      <c r="BG23" s="184"/>
      <c r="BH23" s="184"/>
      <c r="BI23" s="185">
        <f>SUM(BI19:BK22)</f>
        <v>2000</v>
      </c>
      <c r="BJ23" s="185"/>
      <c r="BK23" s="186"/>
      <c r="BL23" s="191" t="str">
        <f>IF(BI52="●","●",IF(COUNTA(BL19:BL22)=0,"",SUMIF(BL19:BL22,"●",BI19:BI22)+SUM(BL19:BL22)))</f>
        <v/>
      </c>
      <c r="BM23" s="192"/>
      <c r="BN23" s="193"/>
      <c r="BQ23" s="175" t="s">
        <v>111</v>
      </c>
      <c r="BR23" s="176"/>
      <c r="BS23" s="178" t="str">
        <f>VLOOKUP(BQ23,[1]柏南!$C:$H,2,0)</f>
        <v>加賀１</v>
      </c>
      <c r="BT23" s="179"/>
      <c r="BU23" s="179"/>
      <c r="BV23" s="179"/>
      <c r="BW23" s="179"/>
      <c r="BX23" s="179"/>
      <c r="BY23" s="179"/>
      <c r="BZ23" s="180"/>
      <c r="CA23" s="181">
        <f>VLOOKUP(BQ23,[1]柏南!$C:$H,5,0)</f>
        <v>510</v>
      </c>
      <c r="CB23" s="173"/>
      <c r="CC23" s="174"/>
      <c r="CD23" s="172"/>
      <c r="CE23" s="173"/>
      <c r="CF23" s="174"/>
      <c r="CG23" s="175" t="s">
        <v>112</v>
      </c>
      <c r="CH23" s="176"/>
      <c r="CI23" s="178" t="str">
        <f>VLOOKUP(CG23,[1]柏南!$C:$H,2,0)</f>
        <v>南増尾８</v>
      </c>
      <c r="CJ23" s="179"/>
      <c r="CK23" s="179"/>
      <c r="CL23" s="179"/>
      <c r="CM23" s="179"/>
      <c r="CN23" s="179"/>
      <c r="CO23" s="179"/>
      <c r="CP23" s="180"/>
      <c r="CQ23" s="181">
        <f>VLOOKUP(CG23,[1]柏南!$C:$H,5,0)</f>
        <v>570</v>
      </c>
      <c r="CR23" s="173"/>
      <c r="CS23" s="174"/>
      <c r="CT23" s="172"/>
      <c r="CU23" s="173"/>
      <c r="CV23" s="174"/>
    </row>
    <row r="24" spans="1:100" ht="15" customHeight="1" thickTop="1" thickBot="1" x14ac:dyDescent="0.25">
      <c r="A24" s="175" t="s">
        <v>113</v>
      </c>
      <c r="B24" s="176"/>
      <c r="C24" s="178" t="str">
        <f>VLOOKUP(A24,[1]柏中央!$C:$H,2,0)</f>
        <v>あけぼの１・末広町</v>
      </c>
      <c r="D24" s="179"/>
      <c r="E24" s="179"/>
      <c r="F24" s="179"/>
      <c r="G24" s="179"/>
      <c r="H24" s="179"/>
      <c r="I24" s="179"/>
      <c r="J24" s="180"/>
      <c r="K24" s="181">
        <f>VLOOKUP(A24,[1]柏中央!$C:$H,5,0)</f>
        <v>735</v>
      </c>
      <c r="L24" s="173"/>
      <c r="M24" s="174"/>
      <c r="N24" s="172"/>
      <c r="O24" s="173"/>
      <c r="P24" s="174"/>
      <c r="Q24" s="175" t="s">
        <v>114</v>
      </c>
      <c r="R24" s="176"/>
      <c r="S24" s="178" t="str">
        <f>VLOOKUP(Q24,[1]柏中央!$C:$H,2,0)</f>
        <v>富里２</v>
      </c>
      <c r="T24" s="179"/>
      <c r="U24" s="179"/>
      <c r="V24" s="179"/>
      <c r="W24" s="179"/>
      <c r="X24" s="179"/>
      <c r="Y24" s="179"/>
      <c r="Z24" s="180"/>
      <c r="AA24" s="181">
        <f>VLOOKUP(Q24,[1]柏中央!$C:$H,5,0)</f>
        <v>470</v>
      </c>
      <c r="AB24" s="173"/>
      <c r="AC24" s="174"/>
      <c r="AD24" s="172"/>
      <c r="AE24" s="173"/>
      <c r="AF24" s="174"/>
      <c r="AI24" s="183" t="s">
        <v>115</v>
      </c>
      <c r="AJ24" s="184"/>
      <c r="AK24" s="184"/>
      <c r="AL24" s="184"/>
      <c r="AM24" s="184"/>
      <c r="AN24" s="184"/>
      <c r="AO24" s="184"/>
      <c r="AP24" s="184"/>
      <c r="AQ24" s="184"/>
      <c r="AR24" s="184"/>
      <c r="AS24" s="194">
        <f>SUM(AS18:AU23)</f>
        <v>2860</v>
      </c>
      <c r="AT24" s="188"/>
      <c r="AU24" s="189"/>
      <c r="AV24" s="187" t="str">
        <f>IF(BI52="●","●",IF(COUNTA(AV18:AV23)=0,"",SUMIF(AV18:AV23,"●",AS18:AS23)+SUM(AV18:AV23)))</f>
        <v/>
      </c>
      <c r="AW24" s="188"/>
      <c r="AX24" s="189"/>
      <c r="AY24" s="195" t="s">
        <v>116</v>
      </c>
      <c r="AZ24" s="196"/>
      <c r="BA24" s="196"/>
      <c r="BB24" s="196"/>
      <c r="BC24" s="196"/>
      <c r="BD24" s="196"/>
      <c r="BE24" s="196"/>
      <c r="BF24" s="196"/>
      <c r="BG24" s="196"/>
      <c r="BH24" s="197"/>
      <c r="BI24" s="198">
        <f>BI32+BI41+BI44+BI51</f>
        <v>10195</v>
      </c>
      <c r="BJ24" s="199"/>
      <c r="BK24" s="200"/>
      <c r="BL24" s="201" t="s">
        <v>117</v>
      </c>
      <c r="BM24" s="202"/>
      <c r="BN24" s="203"/>
      <c r="BQ24" s="175" t="s">
        <v>118</v>
      </c>
      <c r="BR24" s="176"/>
      <c r="BS24" s="178" t="str">
        <f>VLOOKUP(BQ24,[1]柏南!$C:$H,2,0)</f>
        <v>加賀２</v>
      </c>
      <c r="BT24" s="179"/>
      <c r="BU24" s="179"/>
      <c r="BV24" s="179"/>
      <c r="BW24" s="179"/>
      <c r="BX24" s="179"/>
      <c r="BY24" s="179"/>
      <c r="BZ24" s="180"/>
      <c r="CA24" s="181">
        <f>VLOOKUP(BQ24,[1]柏南!$C:$H,5,0)</f>
        <v>380</v>
      </c>
      <c r="CB24" s="173"/>
      <c r="CC24" s="174"/>
      <c r="CD24" s="172"/>
      <c r="CE24" s="173"/>
      <c r="CF24" s="174"/>
      <c r="CG24" s="183" t="s">
        <v>119</v>
      </c>
      <c r="CH24" s="184"/>
      <c r="CI24" s="184"/>
      <c r="CJ24" s="184"/>
      <c r="CK24" s="184"/>
      <c r="CL24" s="184"/>
      <c r="CM24" s="184"/>
      <c r="CN24" s="184"/>
      <c r="CO24" s="184"/>
      <c r="CP24" s="184"/>
      <c r="CQ24" s="185">
        <f>SUM(CQ17:CS23)</f>
        <v>3695</v>
      </c>
      <c r="CR24" s="185"/>
      <c r="CS24" s="186"/>
      <c r="CT24" s="187" t="str">
        <f>IF(CQ53="●","●",IF(COUNTA(CT17:CT23)=0,"",SUMIF(CT17:CT23,"●",CQ17:CQ23)+SUM(CT17:CT23)))</f>
        <v/>
      </c>
      <c r="CU24" s="188"/>
      <c r="CV24" s="189"/>
    </row>
    <row r="25" spans="1:100" ht="15" customHeight="1" thickTop="1" x14ac:dyDescent="0.2">
      <c r="A25" s="175" t="s">
        <v>120</v>
      </c>
      <c r="B25" s="176"/>
      <c r="C25" s="178" t="str">
        <f>VLOOKUP(A25,[1]柏中央!$C:$H,2,0)</f>
        <v>あけぼの２</v>
      </c>
      <c r="D25" s="179"/>
      <c r="E25" s="179"/>
      <c r="F25" s="179"/>
      <c r="G25" s="179"/>
      <c r="H25" s="179"/>
      <c r="I25" s="179"/>
      <c r="J25" s="180"/>
      <c r="K25" s="181">
        <f>VLOOKUP(A25,[1]柏中央!$C:$H,5,0)</f>
        <v>430</v>
      </c>
      <c r="L25" s="173"/>
      <c r="M25" s="174"/>
      <c r="N25" s="172"/>
      <c r="O25" s="173"/>
      <c r="P25" s="174"/>
      <c r="Q25" s="183" t="s">
        <v>121</v>
      </c>
      <c r="R25" s="184"/>
      <c r="S25" s="184"/>
      <c r="T25" s="184"/>
      <c r="U25" s="184"/>
      <c r="V25" s="184"/>
      <c r="W25" s="184"/>
      <c r="X25" s="184"/>
      <c r="Y25" s="184"/>
      <c r="Z25" s="184"/>
      <c r="AA25" s="185">
        <f>SUM(AA23:AC24)</f>
        <v>905</v>
      </c>
      <c r="AB25" s="185"/>
      <c r="AC25" s="186"/>
      <c r="AD25" s="187" t="str">
        <f>IF(AA63="●","●",IF(COUNTA(AD23:AD24)=0,"",SUMIF(AD23:AD24,"●",AA23:AA24)+SUM(AD23:AD24)))</f>
        <v/>
      </c>
      <c r="AE25" s="188"/>
      <c r="AF25" s="189"/>
      <c r="AI25" s="175" t="s">
        <v>122</v>
      </c>
      <c r="AJ25" s="176"/>
      <c r="AK25" s="178" t="str">
        <f>VLOOKUP(AI25,[1]柏西!$C:$H,2,0)</f>
        <v>豊四季　B</v>
      </c>
      <c r="AL25" s="179"/>
      <c r="AM25" s="179"/>
      <c r="AN25" s="179"/>
      <c r="AO25" s="179"/>
      <c r="AP25" s="179"/>
      <c r="AQ25" s="179"/>
      <c r="AR25" s="180"/>
      <c r="AS25" s="181">
        <f>VLOOKUP(AI25,[1]柏西!$C:$H,5,0)</f>
        <v>545</v>
      </c>
      <c r="AT25" s="173"/>
      <c r="AU25" s="174"/>
      <c r="AV25" s="172"/>
      <c r="AW25" s="173"/>
      <c r="AX25" s="174"/>
      <c r="AY25" s="204" t="s">
        <v>123</v>
      </c>
      <c r="AZ25" s="205"/>
      <c r="BA25" s="206" t="str">
        <f>VLOOKUP(AY25,[1]柏西!$C:$H,2,0)</f>
        <v>南柏パット流山</v>
      </c>
      <c r="BB25" s="207"/>
      <c r="BC25" s="207"/>
      <c r="BD25" s="207"/>
      <c r="BE25" s="207"/>
      <c r="BF25" s="207"/>
      <c r="BG25" s="207"/>
      <c r="BH25" s="208"/>
      <c r="BI25" s="170">
        <f>VLOOKUP(AY25,[1]柏西!$C:$H,5,0)</f>
        <v>670</v>
      </c>
      <c r="BJ25" s="170"/>
      <c r="BK25" s="171"/>
      <c r="BL25" s="172"/>
      <c r="BM25" s="173"/>
      <c r="BN25" s="174"/>
      <c r="BQ25" s="175" t="s">
        <v>124</v>
      </c>
      <c r="BR25" s="176"/>
      <c r="BS25" s="178" t="str">
        <f>VLOOKUP(BQ25,[1]柏南!$C:$H,2,0)</f>
        <v>加賀３</v>
      </c>
      <c r="BT25" s="179"/>
      <c r="BU25" s="179"/>
      <c r="BV25" s="179"/>
      <c r="BW25" s="179"/>
      <c r="BX25" s="179"/>
      <c r="BY25" s="179"/>
      <c r="BZ25" s="180"/>
      <c r="CA25" s="181">
        <f>VLOOKUP(BQ25,[1]柏南!$C:$H,5,0)</f>
        <v>475</v>
      </c>
      <c r="CB25" s="173"/>
      <c r="CC25" s="174"/>
      <c r="CD25" s="172"/>
      <c r="CE25" s="173"/>
      <c r="CF25" s="174"/>
      <c r="CG25" s="175" t="s">
        <v>125</v>
      </c>
      <c r="CH25" s="176"/>
      <c r="CI25" s="178" t="str">
        <f>VLOOKUP(CG25,[1]柏南!$C:$H,2,0)</f>
        <v>南逆井１</v>
      </c>
      <c r="CJ25" s="179"/>
      <c r="CK25" s="179"/>
      <c r="CL25" s="179"/>
      <c r="CM25" s="179"/>
      <c r="CN25" s="179"/>
      <c r="CO25" s="179"/>
      <c r="CP25" s="180"/>
      <c r="CQ25" s="181">
        <f>VLOOKUP(CG25,[1]柏南!$C:$H,5,0)</f>
        <v>590</v>
      </c>
      <c r="CR25" s="173"/>
      <c r="CS25" s="174"/>
      <c r="CT25" s="172"/>
      <c r="CU25" s="173"/>
      <c r="CV25" s="174"/>
    </row>
    <row r="26" spans="1:100" ht="15" customHeight="1" x14ac:dyDescent="0.2">
      <c r="A26" s="175" t="s">
        <v>126</v>
      </c>
      <c r="B26" s="176"/>
      <c r="C26" s="178" t="str">
        <f>VLOOKUP(A26,[1]柏中央!$C:$H,2,0)</f>
        <v>あけぼの３　</v>
      </c>
      <c r="D26" s="179"/>
      <c r="E26" s="179"/>
      <c r="F26" s="179"/>
      <c r="G26" s="179"/>
      <c r="H26" s="179"/>
      <c r="I26" s="179"/>
      <c r="J26" s="180"/>
      <c r="K26" s="181">
        <f>VLOOKUP(A26,[1]柏中央!$C:$H,5,0)</f>
        <v>570</v>
      </c>
      <c r="L26" s="173"/>
      <c r="M26" s="174"/>
      <c r="N26" s="172"/>
      <c r="O26" s="173"/>
      <c r="P26" s="174"/>
      <c r="Q26" s="175" t="s">
        <v>127</v>
      </c>
      <c r="R26" s="176"/>
      <c r="S26" s="178" t="str">
        <f>VLOOKUP(Q26,[1]柏中央!$C:$H,2,0)</f>
        <v>若葉町</v>
      </c>
      <c r="T26" s="179"/>
      <c r="U26" s="179"/>
      <c r="V26" s="179"/>
      <c r="W26" s="179"/>
      <c r="X26" s="179"/>
      <c r="Y26" s="179"/>
      <c r="Z26" s="180"/>
      <c r="AA26" s="181">
        <f>VLOOKUP(Q26,[1]柏中央!$C:$H,5,0)</f>
        <v>400</v>
      </c>
      <c r="AB26" s="173"/>
      <c r="AC26" s="174"/>
      <c r="AD26" s="172"/>
      <c r="AE26" s="173"/>
      <c r="AF26" s="174"/>
      <c r="AI26" s="175" t="s">
        <v>128</v>
      </c>
      <c r="AJ26" s="176"/>
      <c r="AK26" s="178" t="str">
        <f>VLOOKUP(AI26,[1]柏西!$C:$H,2,0)</f>
        <v>豊四季　C</v>
      </c>
      <c r="AL26" s="179"/>
      <c r="AM26" s="179"/>
      <c r="AN26" s="179"/>
      <c r="AO26" s="179"/>
      <c r="AP26" s="179"/>
      <c r="AQ26" s="179"/>
      <c r="AR26" s="180"/>
      <c r="AS26" s="181">
        <f>VLOOKUP(AI26,[1]柏西!$C:$H,5,0)</f>
        <v>435</v>
      </c>
      <c r="AT26" s="173"/>
      <c r="AU26" s="174"/>
      <c r="AV26" s="172"/>
      <c r="AW26" s="173"/>
      <c r="AX26" s="174"/>
      <c r="AY26" s="209" t="s">
        <v>129</v>
      </c>
      <c r="AZ26" s="210"/>
      <c r="BA26" s="178" t="str">
        <f>VLOOKUP(AY26,[1]柏西!$C:$H,2,0)</f>
        <v>南柏パークハウス</v>
      </c>
      <c r="BB26" s="179"/>
      <c r="BC26" s="179"/>
      <c r="BD26" s="179"/>
      <c r="BE26" s="179"/>
      <c r="BF26" s="179"/>
      <c r="BG26" s="179"/>
      <c r="BH26" s="180"/>
      <c r="BI26" s="181">
        <f>VLOOKUP(AY26,[1]柏西!$C:$H,5,0)</f>
        <v>330</v>
      </c>
      <c r="BJ26" s="173"/>
      <c r="BK26" s="174"/>
      <c r="BL26" s="172"/>
      <c r="BM26" s="173"/>
      <c r="BN26" s="174"/>
      <c r="BQ26" s="211" t="s">
        <v>130</v>
      </c>
      <c r="BR26" s="212"/>
      <c r="BS26" s="212"/>
      <c r="BT26" s="212"/>
      <c r="BU26" s="212"/>
      <c r="BV26" s="212"/>
      <c r="BW26" s="212"/>
      <c r="BX26" s="212"/>
      <c r="BY26" s="212"/>
      <c r="BZ26" s="213"/>
      <c r="CA26" s="194">
        <f>SUM(CA23:CC25)</f>
        <v>1365</v>
      </c>
      <c r="CB26" s="188"/>
      <c r="CC26" s="189"/>
      <c r="CD26" s="187" t="str">
        <f>IF(CQ53="●","●",IF(COUNTA(CD23:CD25)=0,"",SUMIF(CD23:CD25,"●",CA23:CA25)+SUM(CD23:CD25)))</f>
        <v/>
      </c>
      <c r="CE26" s="188"/>
      <c r="CF26" s="189"/>
      <c r="CG26" s="175" t="s">
        <v>131</v>
      </c>
      <c r="CH26" s="176"/>
      <c r="CI26" s="178" t="str">
        <f>VLOOKUP(CG26,[1]柏南!$C:$H,2,0)</f>
        <v>南逆井２</v>
      </c>
      <c r="CJ26" s="179"/>
      <c r="CK26" s="179"/>
      <c r="CL26" s="179"/>
      <c r="CM26" s="179"/>
      <c r="CN26" s="179"/>
      <c r="CO26" s="179"/>
      <c r="CP26" s="180"/>
      <c r="CQ26" s="181">
        <f>VLOOKUP(CG26,[1]柏南!$C:$H,5,0)</f>
        <v>510</v>
      </c>
      <c r="CR26" s="173"/>
      <c r="CS26" s="174"/>
      <c r="CT26" s="172"/>
      <c r="CU26" s="173"/>
      <c r="CV26" s="174"/>
    </row>
    <row r="27" spans="1:100" ht="15" customHeight="1" x14ac:dyDescent="0.2">
      <c r="A27" s="175" t="s">
        <v>132</v>
      </c>
      <c r="B27" s="176"/>
      <c r="C27" s="178" t="str">
        <f>VLOOKUP(A27,[1]柏中央!$C:$H,2,0)</f>
        <v>あけぼの４</v>
      </c>
      <c r="D27" s="179"/>
      <c r="E27" s="179"/>
      <c r="F27" s="179"/>
      <c r="G27" s="179"/>
      <c r="H27" s="179"/>
      <c r="I27" s="179"/>
      <c r="J27" s="180"/>
      <c r="K27" s="181">
        <f>VLOOKUP(A27,[1]柏中央!$C:$H,5,0)</f>
        <v>690</v>
      </c>
      <c r="L27" s="173"/>
      <c r="M27" s="174"/>
      <c r="N27" s="172"/>
      <c r="O27" s="173"/>
      <c r="P27" s="174"/>
      <c r="Q27" s="175" t="s">
        <v>133</v>
      </c>
      <c r="R27" s="176"/>
      <c r="S27" s="178" t="str">
        <f>VLOOKUP(Q27,[1]柏中央!$C:$H,2,0)</f>
        <v>緑ヶ丘</v>
      </c>
      <c r="T27" s="179"/>
      <c r="U27" s="179"/>
      <c r="V27" s="179"/>
      <c r="W27" s="179"/>
      <c r="X27" s="179"/>
      <c r="Y27" s="179"/>
      <c r="Z27" s="180"/>
      <c r="AA27" s="181">
        <f>VLOOKUP(Q27,[1]柏中央!$C:$H,5,0)</f>
        <v>500</v>
      </c>
      <c r="AB27" s="173"/>
      <c r="AC27" s="174"/>
      <c r="AD27" s="172"/>
      <c r="AE27" s="173"/>
      <c r="AF27" s="174"/>
      <c r="AI27" s="175" t="s">
        <v>134</v>
      </c>
      <c r="AJ27" s="176"/>
      <c r="AK27" s="178" t="str">
        <f>VLOOKUP(AI27,[1]柏西!$C:$H,2,0)</f>
        <v>豊四季　D</v>
      </c>
      <c r="AL27" s="179"/>
      <c r="AM27" s="179"/>
      <c r="AN27" s="179"/>
      <c r="AO27" s="179"/>
      <c r="AP27" s="179"/>
      <c r="AQ27" s="179"/>
      <c r="AR27" s="180"/>
      <c r="AS27" s="181">
        <f>VLOOKUP(AI27,[1]柏西!$C:$H,5,0)</f>
        <v>495</v>
      </c>
      <c r="AT27" s="173"/>
      <c r="AU27" s="174"/>
      <c r="AV27" s="172"/>
      <c r="AW27" s="173"/>
      <c r="AX27" s="174"/>
      <c r="AY27" s="209" t="s">
        <v>135</v>
      </c>
      <c r="AZ27" s="210"/>
      <c r="BA27" s="178" t="str">
        <f>VLOOKUP(AY27,[1]柏西!$C:$H,2,0)</f>
        <v>向小金２Ａ</v>
      </c>
      <c r="BB27" s="179"/>
      <c r="BC27" s="179"/>
      <c r="BD27" s="179"/>
      <c r="BE27" s="179"/>
      <c r="BF27" s="179"/>
      <c r="BG27" s="179"/>
      <c r="BH27" s="180"/>
      <c r="BI27" s="181">
        <f>VLOOKUP(AY27,[1]柏西!$C:$H,5,0)</f>
        <v>460</v>
      </c>
      <c r="BJ27" s="173"/>
      <c r="BK27" s="174"/>
      <c r="BL27" s="172"/>
      <c r="BM27" s="173"/>
      <c r="BN27" s="174"/>
      <c r="BQ27" s="175" t="s">
        <v>136</v>
      </c>
      <c r="BR27" s="176"/>
      <c r="BS27" s="178" t="str">
        <f>VLOOKUP(BQ27,[1]柏南!$C:$H,2,0)</f>
        <v>中原１</v>
      </c>
      <c r="BT27" s="179"/>
      <c r="BU27" s="179"/>
      <c r="BV27" s="179"/>
      <c r="BW27" s="179"/>
      <c r="BX27" s="179"/>
      <c r="BY27" s="179"/>
      <c r="BZ27" s="180"/>
      <c r="CA27" s="181">
        <f>VLOOKUP(BQ27,[1]柏南!$C:$H,5,0)</f>
        <v>500</v>
      </c>
      <c r="CB27" s="173"/>
      <c r="CC27" s="174"/>
      <c r="CD27" s="172"/>
      <c r="CE27" s="173"/>
      <c r="CF27" s="174"/>
      <c r="CG27" s="175" t="s">
        <v>137</v>
      </c>
      <c r="CH27" s="176"/>
      <c r="CI27" s="178" t="str">
        <f>VLOOKUP(CG27,[1]柏南!$C:$H,2,0)</f>
        <v>南逆井３</v>
      </c>
      <c r="CJ27" s="179"/>
      <c r="CK27" s="179"/>
      <c r="CL27" s="179"/>
      <c r="CM27" s="179"/>
      <c r="CN27" s="179"/>
      <c r="CO27" s="179"/>
      <c r="CP27" s="180"/>
      <c r="CQ27" s="181">
        <f>VLOOKUP(CG27,[1]柏南!$C:$H,5,0)</f>
        <v>525</v>
      </c>
      <c r="CR27" s="173"/>
      <c r="CS27" s="174"/>
      <c r="CT27" s="172"/>
      <c r="CU27" s="173"/>
      <c r="CV27" s="174"/>
    </row>
    <row r="28" spans="1:100" ht="15" customHeight="1" x14ac:dyDescent="0.2">
      <c r="A28" s="175" t="s">
        <v>138</v>
      </c>
      <c r="B28" s="176"/>
      <c r="C28" s="178" t="str">
        <f>VLOOKUP(A28,[1]柏中央!$C:$H,2,0)</f>
        <v>あけぼの５．篠籠田</v>
      </c>
      <c r="D28" s="179"/>
      <c r="E28" s="179"/>
      <c r="F28" s="179"/>
      <c r="G28" s="179"/>
      <c r="H28" s="179"/>
      <c r="I28" s="179"/>
      <c r="J28" s="180"/>
      <c r="K28" s="181">
        <f>VLOOKUP(A28,[1]柏中央!$C:$H,5,0)</f>
        <v>490</v>
      </c>
      <c r="L28" s="173"/>
      <c r="M28" s="174"/>
      <c r="N28" s="172"/>
      <c r="O28" s="173"/>
      <c r="P28" s="174"/>
      <c r="Q28" s="183" t="s">
        <v>139</v>
      </c>
      <c r="R28" s="184"/>
      <c r="S28" s="184"/>
      <c r="T28" s="184"/>
      <c r="U28" s="184"/>
      <c r="V28" s="184"/>
      <c r="W28" s="184"/>
      <c r="X28" s="184"/>
      <c r="Y28" s="184"/>
      <c r="Z28" s="184"/>
      <c r="AA28" s="185">
        <f>SUM(AA26:AC27)</f>
        <v>900</v>
      </c>
      <c r="AB28" s="185"/>
      <c r="AC28" s="186"/>
      <c r="AD28" s="187" t="str">
        <f>IF(AA63="●","●",IF(COUNTA(AD26:AD27)=0,"",SUMIF(AD26:AD27,"●",AA26:AA27)+SUM(AD26:AD27)))</f>
        <v/>
      </c>
      <c r="AE28" s="188"/>
      <c r="AF28" s="189"/>
      <c r="AI28" s="175" t="s">
        <v>140</v>
      </c>
      <c r="AJ28" s="176"/>
      <c r="AK28" s="178" t="str">
        <f>VLOOKUP(AI28,[1]柏西!$C:$H,2,0)</f>
        <v>豊四季　E</v>
      </c>
      <c r="AL28" s="179"/>
      <c r="AM28" s="179"/>
      <c r="AN28" s="179"/>
      <c r="AO28" s="179"/>
      <c r="AP28" s="179"/>
      <c r="AQ28" s="179"/>
      <c r="AR28" s="180"/>
      <c r="AS28" s="181">
        <f>VLOOKUP(AI28,[1]柏西!$C:$H,5,0)</f>
        <v>535</v>
      </c>
      <c r="AT28" s="173"/>
      <c r="AU28" s="174"/>
      <c r="AV28" s="172"/>
      <c r="AW28" s="173"/>
      <c r="AX28" s="174"/>
      <c r="AY28" s="209" t="s">
        <v>141</v>
      </c>
      <c r="AZ28" s="210"/>
      <c r="BA28" s="178" t="str">
        <f>VLOOKUP(AY28,[1]柏西!$C:$H,2,0)</f>
        <v>向小金２B</v>
      </c>
      <c r="BB28" s="179"/>
      <c r="BC28" s="179"/>
      <c r="BD28" s="179"/>
      <c r="BE28" s="179"/>
      <c r="BF28" s="179"/>
      <c r="BG28" s="179"/>
      <c r="BH28" s="180"/>
      <c r="BI28" s="181">
        <f>VLOOKUP(AY28,[1]柏西!$C:$H,5,0)</f>
        <v>630</v>
      </c>
      <c r="BJ28" s="173"/>
      <c r="BK28" s="174"/>
      <c r="BL28" s="172"/>
      <c r="BM28" s="173"/>
      <c r="BN28" s="174"/>
      <c r="BQ28" s="175" t="s">
        <v>142</v>
      </c>
      <c r="BR28" s="176"/>
      <c r="BS28" s="178" t="str">
        <f>VLOOKUP(BQ28,[1]柏南!$C:$H,2,0)</f>
        <v>中原２</v>
      </c>
      <c r="BT28" s="179"/>
      <c r="BU28" s="179"/>
      <c r="BV28" s="179"/>
      <c r="BW28" s="179"/>
      <c r="BX28" s="179"/>
      <c r="BY28" s="179"/>
      <c r="BZ28" s="180"/>
      <c r="CA28" s="181">
        <f>VLOOKUP(BQ28,[1]柏南!$C:$H,5,0)</f>
        <v>610</v>
      </c>
      <c r="CB28" s="173"/>
      <c r="CC28" s="174"/>
      <c r="CD28" s="172"/>
      <c r="CE28" s="173"/>
      <c r="CF28" s="174"/>
      <c r="CG28" s="175" t="s">
        <v>143</v>
      </c>
      <c r="CH28" s="176"/>
      <c r="CI28" s="178" t="str">
        <f>VLOOKUP(CG28,[1]柏南!$C:$H,2,0)</f>
        <v>南逆井４</v>
      </c>
      <c r="CJ28" s="179"/>
      <c r="CK28" s="179"/>
      <c r="CL28" s="179"/>
      <c r="CM28" s="179"/>
      <c r="CN28" s="179"/>
      <c r="CO28" s="179"/>
      <c r="CP28" s="180"/>
      <c r="CQ28" s="181">
        <f>VLOOKUP(CG28,[1]柏南!$C:$H,5,0)</f>
        <v>750</v>
      </c>
      <c r="CR28" s="173"/>
      <c r="CS28" s="174"/>
      <c r="CT28" s="172"/>
      <c r="CU28" s="173"/>
      <c r="CV28" s="174"/>
    </row>
    <row r="29" spans="1:100" ht="15" customHeight="1" x14ac:dyDescent="0.2">
      <c r="A29" s="183" t="s">
        <v>144</v>
      </c>
      <c r="B29" s="184"/>
      <c r="C29" s="184"/>
      <c r="D29" s="184"/>
      <c r="E29" s="184"/>
      <c r="F29" s="184"/>
      <c r="G29" s="184"/>
      <c r="H29" s="184"/>
      <c r="I29" s="184"/>
      <c r="J29" s="184"/>
      <c r="K29" s="185">
        <f>SUM(K24:M28)</f>
        <v>2915</v>
      </c>
      <c r="L29" s="185"/>
      <c r="M29" s="186"/>
      <c r="N29" s="187" t="str">
        <f>IF(AA63="●","●",IF(COUNTA(N24:N28)=0,"",SUMIF(N24:N28,"●",K24:K28)+SUM(N24:N28)))</f>
        <v/>
      </c>
      <c r="O29" s="188"/>
      <c r="P29" s="189"/>
      <c r="Q29" s="175" t="s">
        <v>145</v>
      </c>
      <c r="R29" s="176"/>
      <c r="S29" s="178" t="str">
        <f>VLOOKUP(Q29,[1]柏中央!$C:$H,2,0)</f>
        <v>東上町</v>
      </c>
      <c r="T29" s="179"/>
      <c r="U29" s="179"/>
      <c r="V29" s="179"/>
      <c r="W29" s="179"/>
      <c r="X29" s="179"/>
      <c r="Y29" s="179"/>
      <c r="Z29" s="180"/>
      <c r="AA29" s="181">
        <f>VLOOKUP(Q29,[1]柏中央!$C:$H,5,0)</f>
        <v>645</v>
      </c>
      <c r="AB29" s="173"/>
      <c r="AC29" s="174"/>
      <c r="AD29" s="172"/>
      <c r="AE29" s="173"/>
      <c r="AF29" s="174"/>
      <c r="AI29" s="175" t="s">
        <v>146</v>
      </c>
      <c r="AJ29" s="176"/>
      <c r="AK29" s="178" t="str">
        <f>VLOOKUP(AI29,[1]柏西!$C:$H,2,0)</f>
        <v>豊四季　F</v>
      </c>
      <c r="AL29" s="179"/>
      <c r="AM29" s="179"/>
      <c r="AN29" s="179"/>
      <c r="AO29" s="179"/>
      <c r="AP29" s="179"/>
      <c r="AQ29" s="179"/>
      <c r="AR29" s="180"/>
      <c r="AS29" s="181">
        <f>VLOOKUP(AI29,[1]柏西!$C:$H,5,0)</f>
        <v>645</v>
      </c>
      <c r="AT29" s="173"/>
      <c r="AU29" s="174"/>
      <c r="AV29" s="172"/>
      <c r="AW29" s="173"/>
      <c r="AX29" s="174"/>
      <c r="AY29" s="209" t="s">
        <v>147</v>
      </c>
      <c r="AZ29" s="210"/>
      <c r="BA29" s="178" t="str">
        <f>VLOOKUP(AY29,[1]柏西!$C:$H,2,0)</f>
        <v>向小金３Ａ</v>
      </c>
      <c r="BB29" s="179"/>
      <c r="BC29" s="179"/>
      <c r="BD29" s="179"/>
      <c r="BE29" s="179"/>
      <c r="BF29" s="179"/>
      <c r="BG29" s="179"/>
      <c r="BH29" s="180"/>
      <c r="BI29" s="181">
        <f>VLOOKUP(AY29,[1]柏西!$C:$H,5,0)</f>
        <v>630</v>
      </c>
      <c r="BJ29" s="173"/>
      <c r="BK29" s="174"/>
      <c r="BL29" s="172"/>
      <c r="BM29" s="173"/>
      <c r="BN29" s="174"/>
      <c r="BQ29" s="183" t="s">
        <v>148</v>
      </c>
      <c r="BR29" s="184"/>
      <c r="BS29" s="184"/>
      <c r="BT29" s="184"/>
      <c r="BU29" s="184"/>
      <c r="BV29" s="184"/>
      <c r="BW29" s="184"/>
      <c r="BX29" s="184"/>
      <c r="BY29" s="184"/>
      <c r="BZ29" s="184"/>
      <c r="CA29" s="185">
        <f>SUM(CA27:CC28)</f>
        <v>1110</v>
      </c>
      <c r="CB29" s="185"/>
      <c r="CC29" s="186"/>
      <c r="CD29" s="187" t="str">
        <f>IF(CQ53="●","●",IF(COUNTA(CD27:CD28)=0,"",SUMIF(CD27:CD28,"●",CA27:CA28)+SUM(CD27:CD28)))</f>
        <v/>
      </c>
      <c r="CE29" s="188"/>
      <c r="CF29" s="189"/>
      <c r="CG29" s="175" t="s">
        <v>149</v>
      </c>
      <c r="CH29" s="176"/>
      <c r="CI29" s="178" t="str">
        <f>VLOOKUP(CG29,[1]柏南!$C:$H,2,0)</f>
        <v>南逆井５</v>
      </c>
      <c r="CJ29" s="179"/>
      <c r="CK29" s="179"/>
      <c r="CL29" s="179"/>
      <c r="CM29" s="179"/>
      <c r="CN29" s="179"/>
      <c r="CO29" s="179"/>
      <c r="CP29" s="180"/>
      <c r="CQ29" s="181">
        <f>VLOOKUP(CG29,[1]柏南!$C:$H,5,0)</f>
        <v>205</v>
      </c>
      <c r="CR29" s="173"/>
      <c r="CS29" s="174"/>
      <c r="CT29" s="172"/>
      <c r="CU29" s="173"/>
      <c r="CV29" s="174"/>
    </row>
    <row r="30" spans="1:100" ht="15" customHeight="1" x14ac:dyDescent="0.2">
      <c r="A30" s="175" t="s">
        <v>150</v>
      </c>
      <c r="B30" s="176"/>
      <c r="C30" s="178" t="str">
        <f>VLOOKUP(A30,[1]柏中央!$C:$H,2,0)</f>
        <v>旭町１</v>
      </c>
      <c r="D30" s="179"/>
      <c r="E30" s="179"/>
      <c r="F30" s="179"/>
      <c r="G30" s="179"/>
      <c r="H30" s="179"/>
      <c r="I30" s="179"/>
      <c r="J30" s="180"/>
      <c r="K30" s="181">
        <f>VLOOKUP(A30,[1]柏中央!$C:$H,5,0)</f>
        <v>400</v>
      </c>
      <c r="L30" s="173"/>
      <c r="M30" s="174"/>
      <c r="N30" s="172"/>
      <c r="O30" s="173"/>
      <c r="P30" s="174"/>
      <c r="Q30" s="175" t="s">
        <v>151</v>
      </c>
      <c r="R30" s="176"/>
      <c r="S30" s="178" t="str">
        <f>VLOOKUP(Q30,[1]柏中央!$C:$H,2,0)</f>
        <v>桜台</v>
      </c>
      <c r="T30" s="179"/>
      <c r="U30" s="179"/>
      <c r="V30" s="179"/>
      <c r="W30" s="179"/>
      <c r="X30" s="179"/>
      <c r="Y30" s="179"/>
      <c r="Z30" s="180"/>
      <c r="AA30" s="181">
        <f>VLOOKUP(Q30,[1]柏中央!$C:$H,5,0)</f>
        <v>710</v>
      </c>
      <c r="AB30" s="173"/>
      <c r="AC30" s="174"/>
      <c r="AD30" s="172"/>
      <c r="AE30" s="173"/>
      <c r="AF30" s="174"/>
      <c r="AI30" s="175" t="s">
        <v>152</v>
      </c>
      <c r="AJ30" s="176"/>
      <c r="AK30" s="178" t="str">
        <f>VLOOKUP(AI30,[1]柏西!$C:$H,2,0)</f>
        <v>豊四季　G</v>
      </c>
      <c r="AL30" s="179"/>
      <c r="AM30" s="179"/>
      <c r="AN30" s="179"/>
      <c r="AO30" s="179"/>
      <c r="AP30" s="179"/>
      <c r="AQ30" s="179"/>
      <c r="AR30" s="180"/>
      <c r="AS30" s="181">
        <f>VLOOKUP(AI30,[1]柏西!$C:$H,5,0)</f>
        <v>470</v>
      </c>
      <c r="AT30" s="173"/>
      <c r="AU30" s="174"/>
      <c r="AV30" s="172"/>
      <c r="AW30" s="173"/>
      <c r="AX30" s="174"/>
      <c r="AY30" s="209" t="s">
        <v>153</v>
      </c>
      <c r="AZ30" s="210"/>
      <c r="BA30" s="178" t="str">
        <f>VLOOKUP(AY30,[1]柏西!$C:$H,2,0)</f>
        <v>向小金３Ｂ</v>
      </c>
      <c r="BB30" s="179"/>
      <c r="BC30" s="179"/>
      <c r="BD30" s="179"/>
      <c r="BE30" s="179"/>
      <c r="BF30" s="179"/>
      <c r="BG30" s="179"/>
      <c r="BH30" s="180"/>
      <c r="BI30" s="181">
        <f>VLOOKUP(AY30,[1]柏西!$C:$H,5,0)</f>
        <v>550</v>
      </c>
      <c r="BJ30" s="173"/>
      <c r="BK30" s="174"/>
      <c r="BL30" s="172"/>
      <c r="BM30" s="173"/>
      <c r="BN30" s="174"/>
      <c r="BQ30" s="175" t="s">
        <v>154</v>
      </c>
      <c r="BR30" s="176"/>
      <c r="BS30" s="178" t="str">
        <f>VLOOKUP(BQ30,[1]柏南!$C:$H,2,0)</f>
        <v>増尾台１</v>
      </c>
      <c r="BT30" s="179"/>
      <c r="BU30" s="179"/>
      <c r="BV30" s="179"/>
      <c r="BW30" s="179"/>
      <c r="BX30" s="179"/>
      <c r="BY30" s="179"/>
      <c r="BZ30" s="180"/>
      <c r="CA30" s="181">
        <f>VLOOKUP(BQ30,[1]柏南!$C:$H,5,0)</f>
        <v>355</v>
      </c>
      <c r="CB30" s="173"/>
      <c r="CC30" s="174"/>
      <c r="CD30" s="172"/>
      <c r="CE30" s="173"/>
      <c r="CF30" s="174"/>
      <c r="CG30" s="175" t="s">
        <v>155</v>
      </c>
      <c r="CH30" s="176"/>
      <c r="CI30" s="178" t="str">
        <f>VLOOKUP(CG30,[1]柏南!$C:$H,2,0)</f>
        <v>南逆井６</v>
      </c>
      <c r="CJ30" s="179"/>
      <c r="CK30" s="179"/>
      <c r="CL30" s="179"/>
      <c r="CM30" s="179"/>
      <c r="CN30" s="179"/>
      <c r="CO30" s="179"/>
      <c r="CP30" s="180"/>
      <c r="CQ30" s="181">
        <f>VLOOKUP(CG30,[1]柏南!$C:$H,5,0)</f>
        <v>540</v>
      </c>
      <c r="CR30" s="173"/>
      <c r="CS30" s="174"/>
      <c r="CT30" s="172"/>
      <c r="CU30" s="173"/>
      <c r="CV30" s="174"/>
    </row>
    <row r="31" spans="1:100" ht="15" customHeight="1" x14ac:dyDescent="0.2">
      <c r="A31" s="175" t="s">
        <v>156</v>
      </c>
      <c r="B31" s="176"/>
      <c r="C31" s="178" t="str">
        <f>VLOOKUP(A31,[1]柏中央!$C:$H,2,0)</f>
        <v>旭町１・２A</v>
      </c>
      <c r="D31" s="179"/>
      <c r="E31" s="179"/>
      <c r="F31" s="179"/>
      <c r="G31" s="179"/>
      <c r="H31" s="179"/>
      <c r="I31" s="179"/>
      <c r="J31" s="180"/>
      <c r="K31" s="181">
        <f>VLOOKUP(A31,[1]柏中央!$C:$H,5,0)</f>
        <v>570</v>
      </c>
      <c r="L31" s="173"/>
      <c r="M31" s="174"/>
      <c r="N31" s="172"/>
      <c r="O31" s="173"/>
      <c r="P31" s="174"/>
      <c r="Q31" s="183" t="s">
        <v>157</v>
      </c>
      <c r="R31" s="184"/>
      <c r="S31" s="184"/>
      <c r="T31" s="184"/>
      <c r="U31" s="184"/>
      <c r="V31" s="184"/>
      <c r="W31" s="184"/>
      <c r="X31" s="184"/>
      <c r="Y31" s="184"/>
      <c r="Z31" s="184"/>
      <c r="AA31" s="185">
        <f>SUM(AA29:AC30)</f>
        <v>1355</v>
      </c>
      <c r="AB31" s="185"/>
      <c r="AC31" s="186"/>
      <c r="AD31" s="187" t="str">
        <f>IF(AA63="●","●",IF(COUNTA(AD29:AD30)=0,"",SUMIF(AD29:AD30,"●",AA29:AA30)+SUM(AD29:AD30)))</f>
        <v/>
      </c>
      <c r="AE31" s="188"/>
      <c r="AF31" s="189"/>
      <c r="AI31" s="175" t="s">
        <v>158</v>
      </c>
      <c r="AJ31" s="176"/>
      <c r="AK31" s="178" t="str">
        <f>VLOOKUP(AI31,[1]柏西!$C:$H,2,0)</f>
        <v>豊四季　H</v>
      </c>
      <c r="AL31" s="179"/>
      <c r="AM31" s="179"/>
      <c r="AN31" s="179"/>
      <c r="AO31" s="179"/>
      <c r="AP31" s="179"/>
      <c r="AQ31" s="179"/>
      <c r="AR31" s="180"/>
      <c r="AS31" s="181">
        <f>VLOOKUP(AI31,[1]柏西!$C:$H,5,0)</f>
        <v>360</v>
      </c>
      <c r="AT31" s="173"/>
      <c r="AU31" s="174"/>
      <c r="AV31" s="172"/>
      <c r="AW31" s="173"/>
      <c r="AX31" s="174"/>
      <c r="AY31" s="209" t="s">
        <v>159</v>
      </c>
      <c r="AZ31" s="210"/>
      <c r="BA31" s="178" t="str">
        <f>VLOOKUP(AY31,[1]柏西!$C:$H,2,0)</f>
        <v>向小金４</v>
      </c>
      <c r="BB31" s="179"/>
      <c r="BC31" s="179"/>
      <c r="BD31" s="179"/>
      <c r="BE31" s="179"/>
      <c r="BF31" s="179"/>
      <c r="BG31" s="179"/>
      <c r="BH31" s="180"/>
      <c r="BI31" s="181">
        <f>VLOOKUP(AY31,[1]柏西!$C:$H,5,0)</f>
        <v>310</v>
      </c>
      <c r="BJ31" s="173"/>
      <c r="BK31" s="174"/>
      <c r="BL31" s="172"/>
      <c r="BM31" s="173"/>
      <c r="BN31" s="174"/>
      <c r="BQ31" s="175" t="s">
        <v>160</v>
      </c>
      <c r="BR31" s="176"/>
      <c r="BS31" s="178" t="str">
        <f>VLOOKUP(BQ31,[1]柏南!$C:$H,2,0)</f>
        <v>増尾台２</v>
      </c>
      <c r="BT31" s="179"/>
      <c r="BU31" s="179"/>
      <c r="BV31" s="179"/>
      <c r="BW31" s="179"/>
      <c r="BX31" s="179"/>
      <c r="BY31" s="179"/>
      <c r="BZ31" s="180"/>
      <c r="CA31" s="181">
        <f>VLOOKUP(BQ31,[1]柏南!$C:$H,5,0)</f>
        <v>480</v>
      </c>
      <c r="CB31" s="173"/>
      <c r="CC31" s="174"/>
      <c r="CD31" s="172"/>
      <c r="CE31" s="173"/>
      <c r="CF31" s="174"/>
      <c r="CG31" s="175" t="s">
        <v>161</v>
      </c>
      <c r="CH31" s="176"/>
      <c r="CI31" s="178" t="str">
        <f>VLOOKUP(CG31,[1]柏南!$C:$H,2,0)</f>
        <v>南逆井７</v>
      </c>
      <c r="CJ31" s="179"/>
      <c r="CK31" s="179"/>
      <c r="CL31" s="179"/>
      <c r="CM31" s="179"/>
      <c r="CN31" s="179"/>
      <c r="CO31" s="179"/>
      <c r="CP31" s="180"/>
      <c r="CQ31" s="181">
        <f>VLOOKUP(CG31,[1]柏南!$C:$H,5,0)</f>
        <v>385</v>
      </c>
      <c r="CR31" s="173"/>
      <c r="CS31" s="174"/>
      <c r="CT31" s="172"/>
      <c r="CU31" s="173"/>
      <c r="CV31" s="174"/>
    </row>
    <row r="32" spans="1:100" ht="15" customHeight="1" x14ac:dyDescent="0.2">
      <c r="A32" s="175" t="s">
        <v>162</v>
      </c>
      <c r="B32" s="176"/>
      <c r="C32" s="178" t="str">
        <f>VLOOKUP(A32,[1]柏中央!$C:$H,2,0)</f>
        <v>旭町２Ｂ</v>
      </c>
      <c r="D32" s="179"/>
      <c r="E32" s="179"/>
      <c r="F32" s="179"/>
      <c r="G32" s="179"/>
      <c r="H32" s="179"/>
      <c r="I32" s="179"/>
      <c r="J32" s="180"/>
      <c r="K32" s="181">
        <f>VLOOKUP(A32,[1]柏中央!$C:$H,5,0)</f>
        <v>450</v>
      </c>
      <c r="L32" s="173"/>
      <c r="M32" s="174"/>
      <c r="N32" s="172"/>
      <c r="O32" s="173"/>
      <c r="P32" s="174"/>
      <c r="Q32" s="175" t="s">
        <v>163</v>
      </c>
      <c r="R32" s="176"/>
      <c r="S32" s="178" t="str">
        <f>VLOOKUP(Q32,[1]柏中央!$C:$H,2,0)</f>
        <v>東１</v>
      </c>
      <c r="T32" s="179"/>
      <c r="U32" s="179"/>
      <c r="V32" s="179"/>
      <c r="W32" s="179"/>
      <c r="X32" s="179"/>
      <c r="Y32" s="179"/>
      <c r="Z32" s="180"/>
      <c r="AA32" s="181">
        <f>VLOOKUP(Q32,[1]柏中央!$C:$H,5,0)</f>
        <v>610</v>
      </c>
      <c r="AB32" s="173"/>
      <c r="AC32" s="174"/>
      <c r="AD32" s="172"/>
      <c r="AE32" s="173"/>
      <c r="AF32" s="174"/>
      <c r="AI32" s="175" t="s">
        <v>164</v>
      </c>
      <c r="AJ32" s="176"/>
      <c r="AK32" s="178" t="str">
        <f>VLOOKUP(AI32,[1]柏西!$C:$H,2,0)</f>
        <v>豊四季　I</v>
      </c>
      <c r="AL32" s="179"/>
      <c r="AM32" s="179"/>
      <c r="AN32" s="179"/>
      <c r="AO32" s="179"/>
      <c r="AP32" s="179"/>
      <c r="AQ32" s="179"/>
      <c r="AR32" s="180"/>
      <c r="AS32" s="181">
        <f>VLOOKUP(AI32,[1]柏西!$C:$H,5,0)</f>
        <v>440</v>
      </c>
      <c r="AT32" s="173"/>
      <c r="AU32" s="174"/>
      <c r="AV32" s="172"/>
      <c r="AW32" s="173"/>
      <c r="AX32" s="174"/>
      <c r="AY32" s="183" t="s">
        <v>165</v>
      </c>
      <c r="AZ32" s="184"/>
      <c r="BA32" s="184"/>
      <c r="BB32" s="184"/>
      <c r="BC32" s="184"/>
      <c r="BD32" s="184"/>
      <c r="BE32" s="184"/>
      <c r="BF32" s="184"/>
      <c r="BG32" s="184"/>
      <c r="BH32" s="184"/>
      <c r="BI32" s="185">
        <f>SUM(BI25:BK31)</f>
        <v>3580</v>
      </c>
      <c r="BJ32" s="185"/>
      <c r="BK32" s="186"/>
      <c r="BL32" s="187" t="str">
        <f>IF(BI52="●","●",IF(COUNTA(BL25:BL31)=0,"",SUMIF(BL25:BL31,"●",BI25:BI31)+SUM(BL25:BL31)))</f>
        <v/>
      </c>
      <c r="BM32" s="188"/>
      <c r="BN32" s="189"/>
      <c r="BQ32" s="175" t="s">
        <v>166</v>
      </c>
      <c r="BR32" s="176"/>
      <c r="BS32" s="178" t="str">
        <f>VLOOKUP(BQ32,[1]柏南!$C:$H,2,0)</f>
        <v>増尾台３・４</v>
      </c>
      <c r="BT32" s="179"/>
      <c r="BU32" s="179"/>
      <c r="BV32" s="179"/>
      <c r="BW32" s="179"/>
      <c r="BX32" s="179"/>
      <c r="BY32" s="179"/>
      <c r="BZ32" s="180"/>
      <c r="CA32" s="181">
        <f>VLOOKUP(BQ32,[1]柏南!$C:$H,5,0)</f>
        <v>760</v>
      </c>
      <c r="CB32" s="173"/>
      <c r="CC32" s="174"/>
      <c r="CD32" s="172"/>
      <c r="CE32" s="173"/>
      <c r="CF32" s="174"/>
      <c r="CG32" s="183" t="s">
        <v>167</v>
      </c>
      <c r="CH32" s="184"/>
      <c r="CI32" s="184"/>
      <c r="CJ32" s="184"/>
      <c r="CK32" s="184"/>
      <c r="CL32" s="184"/>
      <c r="CM32" s="184"/>
      <c r="CN32" s="184"/>
      <c r="CO32" s="184"/>
      <c r="CP32" s="184"/>
      <c r="CQ32" s="185">
        <f>SUM(CQ25:CS31)</f>
        <v>3505</v>
      </c>
      <c r="CR32" s="185"/>
      <c r="CS32" s="186"/>
      <c r="CT32" s="187" t="str">
        <f>IF(CQ53="●","●",IF(COUNTA(CT25:CT31)=0,"",SUMIF(CT25:CT31,"●",CQ25:CQ31)+SUM(CT25:CT31)))</f>
        <v/>
      </c>
      <c r="CU32" s="188"/>
      <c r="CV32" s="189"/>
    </row>
    <row r="33" spans="1:100" ht="15" customHeight="1" x14ac:dyDescent="0.2">
      <c r="A33" s="175" t="s">
        <v>168</v>
      </c>
      <c r="B33" s="176"/>
      <c r="C33" s="178" t="str">
        <f>VLOOKUP(A33,[1]柏中央!$C:$H,2,0)</f>
        <v>旭町３.明原1</v>
      </c>
      <c r="D33" s="179"/>
      <c r="E33" s="179"/>
      <c r="F33" s="179"/>
      <c r="G33" s="179"/>
      <c r="H33" s="179"/>
      <c r="I33" s="179"/>
      <c r="J33" s="180"/>
      <c r="K33" s="181">
        <f>VLOOKUP(A33,[1]柏中央!$C:$H,5,0)</f>
        <v>850</v>
      </c>
      <c r="L33" s="173"/>
      <c r="M33" s="174"/>
      <c r="N33" s="172"/>
      <c r="O33" s="173"/>
      <c r="P33" s="174"/>
      <c r="Q33" s="175" t="s">
        <v>169</v>
      </c>
      <c r="R33" s="176"/>
      <c r="S33" s="178" t="str">
        <f>VLOOKUP(Q33,[1]柏中央!$C:$H,2,0)</f>
        <v>東２</v>
      </c>
      <c r="T33" s="179"/>
      <c r="U33" s="179"/>
      <c r="V33" s="179"/>
      <c r="W33" s="179"/>
      <c r="X33" s="179"/>
      <c r="Y33" s="179"/>
      <c r="Z33" s="180"/>
      <c r="AA33" s="181">
        <f>VLOOKUP(Q33,[1]柏中央!$C:$H,5,0)</f>
        <v>410</v>
      </c>
      <c r="AB33" s="173"/>
      <c r="AC33" s="174"/>
      <c r="AD33" s="172"/>
      <c r="AE33" s="173"/>
      <c r="AF33" s="174"/>
      <c r="AI33" s="175" t="s">
        <v>170</v>
      </c>
      <c r="AJ33" s="176"/>
      <c r="AK33" s="178" t="str">
        <f>VLOOKUP(AI33,[1]柏西!$C:$H,2,0)</f>
        <v>豊四季　J</v>
      </c>
      <c r="AL33" s="179"/>
      <c r="AM33" s="179"/>
      <c r="AN33" s="179"/>
      <c r="AO33" s="179"/>
      <c r="AP33" s="179"/>
      <c r="AQ33" s="179"/>
      <c r="AR33" s="180"/>
      <c r="AS33" s="181">
        <f>VLOOKUP(AI33,[1]柏西!$C:$H,5,0)</f>
        <v>400</v>
      </c>
      <c r="AT33" s="173"/>
      <c r="AU33" s="174"/>
      <c r="AV33" s="172"/>
      <c r="AW33" s="173"/>
      <c r="AX33" s="174"/>
      <c r="AY33" s="177" t="s">
        <v>171</v>
      </c>
      <c r="AZ33" s="176"/>
      <c r="BA33" s="178" t="str">
        <f>VLOOKUP(AY33,[1]柏西!$C:$H,2,0)</f>
        <v>前ヶ崎　南</v>
      </c>
      <c r="BB33" s="179"/>
      <c r="BC33" s="179"/>
      <c r="BD33" s="179"/>
      <c r="BE33" s="179"/>
      <c r="BF33" s="179"/>
      <c r="BG33" s="179"/>
      <c r="BH33" s="180"/>
      <c r="BI33" s="181">
        <f>VLOOKUP(AY33,[1]柏西!$C:$H,5,0)</f>
        <v>560</v>
      </c>
      <c r="BJ33" s="173"/>
      <c r="BK33" s="174"/>
      <c r="BL33" s="172"/>
      <c r="BM33" s="173"/>
      <c r="BN33" s="174"/>
      <c r="BQ33" s="183" t="s">
        <v>172</v>
      </c>
      <c r="BR33" s="184"/>
      <c r="BS33" s="184"/>
      <c r="BT33" s="184"/>
      <c r="BU33" s="184"/>
      <c r="BV33" s="184"/>
      <c r="BW33" s="184"/>
      <c r="BX33" s="184"/>
      <c r="BY33" s="184"/>
      <c r="BZ33" s="184"/>
      <c r="CA33" s="185">
        <f>SUM(CA30:CC32)</f>
        <v>1595</v>
      </c>
      <c r="CB33" s="185"/>
      <c r="CC33" s="186"/>
      <c r="CD33" s="187" t="str">
        <f>IF(CQ53="●","●",IF(COUNTA(CD30:CD32)=0,"",SUMIF(CD30:CD32,"●",CA30:CA32)+SUM(CD30:CD32)))</f>
        <v/>
      </c>
      <c r="CE33" s="188"/>
      <c r="CF33" s="189"/>
      <c r="CG33" s="175" t="s">
        <v>173</v>
      </c>
      <c r="CH33" s="176"/>
      <c r="CI33" s="178" t="str">
        <f>VLOOKUP(CG33,[1]柏南!$C:$H,2,0)</f>
        <v>新逆井１・２</v>
      </c>
      <c r="CJ33" s="179"/>
      <c r="CK33" s="179"/>
      <c r="CL33" s="179"/>
      <c r="CM33" s="179"/>
      <c r="CN33" s="179"/>
      <c r="CO33" s="179"/>
      <c r="CP33" s="180"/>
      <c r="CQ33" s="181">
        <f>VLOOKUP(CG33,[1]柏南!$C:$H,5,0)</f>
        <v>890</v>
      </c>
      <c r="CR33" s="173"/>
      <c r="CS33" s="174"/>
      <c r="CT33" s="172"/>
      <c r="CU33" s="173"/>
      <c r="CV33" s="174"/>
    </row>
    <row r="34" spans="1:100" ht="15" customHeight="1" x14ac:dyDescent="0.2">
      <c r="A34" s="175" t="s">
        <v>174</v>
      </c>
      <c r="B34" s="176"/>
      <c r="C34" s="178" t="str">
        <f>VLOOKUP(A34,[1]柏中央!$C:$H,2,0)</f>
        <v>旭町４</v>
      </c>
      <c r="D34" s="179"/>
      <c r="E34" s="179"/>
      <c r="F34" s="179"/>
      <c r="G34" s="179"/>
      <c r="H34" s="179"/>
      <c r="I34" s="179"/>
      <c r="J34" s="180"/>
      <c r="K34" s="181">
        <f>VLOOKUP(A34,[1]柏中央!$C:$H,5,0)</f>
        <v>720</v>
      </c>
      <c r="L34" s="173"/>
      <c r="M34" s="174"/>
      <c r="N34" s="172"/>
      <c r="O34" s="173"/>
      <c r="P34" s="174"/>
      <c r="Q34" s="175" t="s">
        <v>175</v>
      </c>
      <c r="R34" s="176"/>
      <c r="S34" s="178" t="str">
        <f>VLOOKUP(Q34,[1]柏中央!$C:$H,2,0)</f>
        <v>東３</v>
      </c>
      <c r="T34" s="179"/>
      <c r="U34" s="179"/>
      <c r="V34" s="179"/>
      <c r="W34" s="179"/>
      <c r="X34" s="179"/>
      <c r="Y34" s="179"/>
      <c r="Z34" s="180"/>
      <c r="AA34" s="181">
        <f>VLOOKUP(Q34,[1]柏中央!$C:$H,5,0)</f>
        <v>415</v>
      </c>
      <c r="AB34" s="173"/>
      <c r="AC34" s="174"/>
      <c r="AD34" s="172"/>
      <c r="AE34" s="173"/>
      <c r="AF34" s="174"/>
      <c r="AI34" s="183" t="s">
        <v>176</v>
      </c>
      <c r="AJ34" s="184"/>
      <c r="AK34" s="184"/>
      <c r="AL34" s="184"/>
      <c r="AM34" s="184"/>
      <c r="AN34" s="184"/>
      <c r="AO34" s="184"/>
      <c r="AP34" s="184"/>
      <c r="AQ34" s="184"/>
      <c r="AR34" s="184"/>
      <c r="AS34" s="185">
        <f>SUM(AS25:AU33)</f>
        <v>4325</v>
      </c>
      <c r="AT34" s="185"/>
      <c r="AU34" s="186"/>
      <c r="AV34" s="187" t="str">
        <f>IF(BI52="●","●",IF(COUNTA(AV25:AV33)=0,"",SUMIF(AV25:AV33,"●",AS25:AS33)+SUM(AV25:AV33)))</f>
        <v/>
      </c>
      <c r="AW34" s="188"/>
      <c r="AX34" s="189"/>
      <c r="AY34" s="177" t="s">
        <v>177</v>
      </c>
      <c r="AZ34" s="176"/>
      <c r="BA34" s="178" t="str">
        <f>VLOOKUP(AY34,[1]柏西!$C:$H,2,0)</f>
        <v>松ヶ丘　1</v>
      </c>
      <c r="BB34" s="179"/>
      <c r="BC34" s="179"/>
      <c r="BD34" s="179"/>
      <c r="BE34" s="179"/>
      <c r="BF34" s="179"/>
      <c r="BG34" s="179"/>
      <c r="BH34" s="180"/>
      <c r="BI34" s="181">
        <f>VLOOKUP(AY34,[1]柏西!$C:$H,5,0)</f>
        <v>365</v>
      </c>
      <c r="BJ34" s="173"/>
      <c r="BK34" s="174"/>
      <c r="BL34" s="172"/>
      <c r="BM34" s="173"/>
      <c r="BN34" s="174"/>
      <c r="BQ34" s="175" t="s">
        <v>178</v>
      </c>
      <c r="BR34" s="176"/>
      <c r="BS34" s="178" t="str">
        <f>VLOOKUP(BQ34,[1]柏南!$C:$H,2,0)</f>
        <v>逆井１</v>
      </c>
      <c r="BT34" s="179"/>
      <c r="BU34" s="179"/>
      <c r="BV34" s="179"/>
      <c r="BW34" s="179"/>
      <c r="BX34" s="179"/>
      <c r="BY34" s="179"/>
      <c r="BZ34" s="180"/>
      <c r="CA34" s="181">
        <f>VLOOKUP(BQ34,[1]柏南!$C:$H,5,0)</f>
        <v>400</v>
      </c>
      <c r="CB34" s="173"/>
      <c r="CC34" s="174"/>
      <c r="CD34" s="172"/>
      <c r="CE34" s="173"/>
      <c r="CF34" s="174"/>
      <c r="CG34" s="175" t="s">
        <v>179</v>
      </c>
      <c r="CH34" s="176"/>
      <c r="CI34" s="178" t="str">
        <f>VLOOKUP(CG34,[1]柏南!$C:$H,2,0)</f>
        <v>東逆井１</v>
      </c>
      <c r="CJ34" s="179"/>
      <c r="CK34" s="179"/>
      <c r="CL34" s="179"/>
      <c r="CM34" s="179"/>
      <c r="CN34" s="179"/>
      <c r="CO34" s="179"/>
      <c r="CP34" s="180"/>
      <c r="CQ34" s="181">
        <f>VLOOKUP(CG34,[1]柏南!$C:$H,5,0)</f>
        <v>435</v>
      </c>
      <c r="CR34" s="173"/>
      <c r="CS34" s="174"/>
      <c r="CT34" s="172"/>
      <c r="CU34" s="173"/>
      <c r="CV34" s="174"/>
    </row>
    <row r="35" spans="1:100" ht="15" customHeight="1" x14ac:dyDescent="0.2">
      <c r="A35" s="175" t="s">
        <v>180</v>
      </c>
      <c r="B35" s="176"/>
      <c r="C35" s="178" t="str">
        <f>VLOOKUP(A35,[1]柏中央!$C:$H,2,0)</f>
        <v>旭町５</v>
      </c>
      <c r="D35" s="179"/>
      <c r="E35" s="179"/>
      <c r="F35" s="179"/>
      <c r="G35" s="179"/>
      <c r="H35" s="179"/>
      <c r="I35" s="179"/>
      <c r="J35" s="180"/>
      <c r="K35" s="181">
        <f>VLOOKUP(A35,[1]柏中央!$C:$H,5,0)</f>
        <v>325</v>
      </c>
      <c r="L35" s="173"/>
      <c r="M35" s="174"/>
      <c r="N35" s="172"/>
      <c r="O35" s="173"/>
      <c r="P35" s="174"/>
      <c r="Q35" s="183" t="s">
        <v>181</v>
      </c>
      <c r="R35" s="184"/>
      <c r="S35" s="184"/>
      <c r="T35" s="184"/>
      <c r="U35" s="184"/>
      <c r="V35" s="184"/>
      <c r="W35" s="184"/>
      <c r="X35" s="184"/>
      <c r="Y35" s="184"/>
      <c r="Z35" s="184"/>
      <c r="AA35" s="185">
        <f>SUM(AA32:AC34)</f>
        <v>1435</v>
      </c>
      <c r="AB35" s="185"/>
      <c r="AC35" s="186"/>
      <c r="AD35" s="187" t="str">
        <f>IF(AA63="●","●",IF(COUNTA(AD32:AD34)=0,"",SUMIF(AD32:AD34,"●",AA32:AA34)+SUM(AD32:AD34)))</f>
        <v/>
      </c>
      <c r="AE35" s="188"/>
      <c r="AF35" s="189"/>
      <c r="AI35" s="177" t="s">
        <v>182</v>
      </c>
      <c r="AJ35" s="176"/>
      <c r="AK35" s="178" t="str">
        <f>VLOOKUP(AI35,[1]柏西!$C:$H,2,0)</f>
        <v>中新宿１</v>
      </c>
      <c r="AL35" s="179"/>
      <c r="AM35" s="179"/>
      <c r="AN35" s="179"/>
      <c r="AO35" s="179"/>
      <c r="AP35" s="179"/>
      <c r="AQ35" s="179"/>
      <c r="AR35" s="180"/>
      <c r="AS35" s="181">
        <f>VLOOKUP(AI35,[1]柏西!$C:$H,5,0)</f>
        <v>610</v>
      </c>
      <c r="AT35" s="173"/>
      <c r="AU35" s="174"/>
      <c r="AV35" s="172"/>
      <c r="AW35" s="173"/>
      <c r="AX35" s="174"/>
      <c r="AY35" s="177" t="s">
        <v>183</v>
      </c>
      <c r="AZ35" s="176"/>
      <c r="BA35" s="178" t="str">
        <f>VLOOKUP(AY35,[1]柏西!$C:$H,2,0)</f>
        <v>松ヶ丘　2</v>
      </c>
      <c r="BB35" s="179"/>
      <c r="BC35" s="179"/>
      <c r="BD35" s="179"/>
      <c r="BE35" s="179"/>
      <c r="BF35" s="179"/>
      <c r="BG35" s="179"/>
      <c r="BH35" s="180"/>
      <c r="BI35" s="181">
        <f>VLOOKUP(AY35,[1]柏西!$C:$H,5,0)</f>
        <v>470</v>
      </c>
      <c r="BJ35" s="173"/>
      <c r="BK35" s="174"/>
      <c r="BL35" s="172"/>
      <c r="BM35" s="173"/>
      <c r="BN35" s="174"/>
      <c r="BQ35" s="175" t="s">
        <v>184</v>
      </c>
      <c r="BR35" s="176"/>
      <c r="BS35" s="178" t="str">
        <f>VLOOKUP(BQ35,[1]柏南!$C:$H,2,0)</f>
        <v>逆井２A</v>
      </c>
      <c r="BT35" s="179"/>
      <c r="BU35" s="179"/>
      <c r="BV35" s="179"/>
      <c r="BW35" s="179"/>
      <c r="BX35" s="179"/>
      <c r="BY35" s="179"/>
      <c r="BZ35" s="180"/>
      <c r="CA35" s="181">
        <f>VLOOKUP(BQ35,[1]柏南!$C:$H,5,0)</f>
        <v>365</v>
      </c>
      <c r="CB35" s="173"/>
      <c r="CC35" s="174"/>
      <c r="CD35" s="172"/>
      <c r="CE35" s="173"/>
      <c r="CF35" s="174"/>
      <c r="CG35" s="183" t="s">
        <v>185</v>
      </c>
      <c r="CH35" s="184"/>
      <c r="CI35" s="184"/>
      <c r="CJ35" s="184"/>
      <c r="CK35" s="184"/>
      <c r="CL35" s="184"/>
      <c r="CM35" s="184"/>
      <c r="CN35" s="184"/>
      <c r="CO35" s="184"/>
      <c r="CP35" s="184"/>
      <c r="CQ35" s="185">
        <f>SUM(CQ33:CS34)</f>
        <v>1325</v>
      </c>
      <c r="CR35" s="185"/>
      <c r="CS35" s="186"/>
      <c r="CT35" s="187" t="str">
        <f>IF(CQ53="●","●",IF(COUNTA(CT33:CT34)=0,"",SUMIF(CT33:CT34,"●",CQ33:CQ34)+SUM(CT33:CT34)))</f>
        <v/>
      </c>
      <c r="CU35" s="188"/>
      <c r="CV35" s="189"/>
    </row>
    <row r="36" spans="1:100" ht="15" customHeight="1" x14ac:dyDescent="0.2">
      <c r="A36" s="175" t="s">
        <v>186</v>
      </c>
      <c r="B36" s="176"/>
      <c r="C36" s="178" t="str">
        <f>VLOOKUP(A36,[1]柏中央!$C:$H,2,0)</f>
        <v>旭町６</v>
      </c>
      <c r="D36" s="179"/>
      <c r="E36" s="179"/>
      <c r="F36" s="179"/>
      <c r="G36" s="179"/>
      <c r="H36" s="179"/>
      <c r="I36" s="179"/>
      <c r="J36" s="180"/>
      <c r="K36" s="181">
        <f>VLOOKUP(A36,[1]柏中央!$C:$H,5,0)</f>
        <v>460</v>
      </c>
      <c r="L36" s="173"/>
      <c r="M36" s="174"/>
      <c r="N36" s="172"/>
      <c r="O36" s="173"/>
      <c r="P36" s="174"/>
      <c r="Q36" s="175" t="s">
        <v>187</v>
      </c>
      <c r="R36" s="176"/>
      <c r="S36" s="178" t="str">
        <f>VLOOKUP(Q36,[1]柏中央!$C:$H,2,0)</f>
        <v>大塚町</v>
      </c>
      <c r="T36" s="179"/>
      <c r="U36" s="179"/>
      <c r="V36" s="179"/>
      <c r="W36" s="179"/>
      <c r="X36" s="179"/>
      <c r="Y36" s="179"/>
      <c r="Z36" s="180"/>
      <c r="AA36" s="181">
        <f>VLOOKUP(Q36,[1]柏中央!$C:$H,5,0)</f>
        <v>400</v>
      </c>
      <c r="AB36" s="173"/>
      <c r="AC36" s="174"/>
      <c r="AD36" s="172"/>
      <c r="AE36" s="173"/>
      <c r="AF36" s="174"/>
      <c r="AI36" s="177" t="s">
        <v>188</v>
      </c>
      <c r="AJ36" s="176"/>
      <c r="AK36" s="178" t="str">
        <f>VLOOKUP(AI36,[1]柏西!$C:$H,2,0)</f>
        <v>中新宿 2（流山市70部含む）</v>
      </c>
      <c r="AL36" s="179"/>
      <c r="AM36" s="179"/>
      <c r="AN36" s="179"/>
      <c r="AO36" s="179"/>
      <c r="AP36" s="179"/>
      <c r="AQ36" s="179"/>
      <c r="AR36" s="180"/>
      <c r="AS36" s="181">
        <f>VLOOKUP(AI36,[1]柏西!$C:$H,5,0)</f>
        <v>440</v>
      </c>
      <c r="AT36" s="173"/>
      <c r="AU36" s="174"/>
      <c r="AV36" s="172"/>
      <c r="AW36" s="173"/>
      <c r="AX36" s="174"/>
      <c r="AY36" s="177" t="s">
        <v>189</v>
      </c>
      <c r="AZ36" s="176"/>
      <c r="BA36" s="178" t="str">
        <f>VLOOKUP(AY36,[1]柏西!$C:$H,2,0)</f>
        <v>松ヶ丘　3</v>
      </c>
      <c r="BB36" s="179"/>
      <c r="BC36" s="179"/>
      <c r="BD36" s="179"/>
      <c r="BE36" s="179"/>
      <c r="BF36" s="179"/>
      <c r="BG36" s="179"/>
      <c r="BH36" s="180"/>
      <c r="BI36" s="181">
        <f>VLOOKUP(AY36,[1]柏西!$C:$H,5,0)</f>
        <v>320</v>
      </c>
      <c r="BJ36" s="173"/>
      <c r="BK36" s="174"/>
      <c r="BL36" s="172"/>
      <c r="BM36" s="173"/>
      <c r="BN36" s="174"/>
      <c r="BQ36" s="177" t="s">
        <v>190</v>
      </c>
      <c r="BR36" s="182"/>
      <c r="BS36" s="178" t="str">
        <f>VLOOKUP(BQ36,[1]柏南!$C:$H,2,0)</f>
        <v>逆井2B</v>
      </c>
      <c r="BT36" s="179"/>
      <c r="BU36" s="179"/>
      <c r="BV36" s="179"/>
      <c r="BW36" s="179"/>
      <c r="BX36" s="179"/>
      <c r="BY36" s="179"/>
      <c r="BZ36" s="180"/>
      <c r="CA36" s="181">
        <f>VLOOKUP(BQ36,[1]柏南!$C:$H,5,0)</f>
        <v>435</v>
      </c>
      <c r="CB36" s="173"/>
      <c r="CC36" s="174"/>
      <c r="CD36" s="172"/>
      <c r="CE36" s="173"/>
      <c r="CF36" s="174"/>
      <c r="CG36" s="175" t="s">
        <v>191</v>
      </c>
      <c r="CH36" s="176"/>
      <c r="CI36" s="178" t="str">
        <f>VLOOKUP(CG36,[1]柏南!$C:$H,2,0)</f>
        <v>大井</v>
      </c>
      <c r="CJ36" s="179"/>
      <c r="CK36" s="179"/>
      <c r="CL36" s="179"/>
      <c r="CM36" s="179"/>
      <c r="CN36" s="179"/>
      <c r="CO36" s="179"/>
      <c r="CP36" s="180"/>
      <c r="CQ36" s="181">
        <f>VLOOKUP(CG36,[1]柏南!$C:$H,5,0)</f>
        <v>510</v>
      </c>
      <c r="CR36" s="173"/>
      <c r="CS36" s="174"/>
      <c r="CT36" s="172"/>
      <c r="CU36" s="173"/>
      <c r="CV36" s="174"/>
    </row>
    <row r="37" spans="1:100" ht="15" customHeight="1" x14ac:dyDescent="0.2">
      <c r="A37" s="175" t="s">
        <v>192</v>
      </c>
      <c r="B37" s="176"/>
      <c r="C37" s="178" t="str">
        <f>VLOOKUP(A37,[1]柏中央!$C:$H,2,0)</f>
        <v>旭町７</v>
      </c>
      <c r="D37" s="179"/>
      <c r="E37" s="179"/>
      <c r="F37" s="179"/>
      <c r="G37" s="179"/>
      <c r="H37" s="179"/>
      <c r="I37" s="179"/>
      <c r="J37" s="180"/>
      <c r="K37" s="181">
        <f>VLOOKUP(A37,[1]柏中央!$C:$H,5,0)</f>
        <v>295</v>
      </c>
      <c r="L37" s="173"/>
      <c r="M37" s="174"/>
      <c r="N37" s="172"/>
      <c r="O37" s="173"/>
      <c r="P37" s="174"/>
      <c r="Q37" s="175" t="s">
        <v>193</v>
      </c>
      <c r="R37" s="176"/>
      <c r="S37" s="178" t="str">
        <f>VLOOKUP(Q37,[1]柏中央!$C:$H,2,0)</f>
        <v>東台本町</v>
      </c>
      <c r="T37" s="179"/>
      <c r="U37" s="179"/>
      <c r="V37" s="179"/>
      <c r="W37" s="179"/>
      <c r="X37" s="179"/>
      <c r="Y37" s="179"/>
      <c r="Z37" s="180"/>
      <c r="AA37" s="181">
        <f>VLOOKUP(Q37,[1]柏中央!$C:$H,5,0)</f>
        <v>480</v>
      </c>
      <c r="AB37" s="173"/>
      <c r="AC37" s="174"/>
      <c r="AD37" s="172"/>
      <c r="AE37" s="173"/>
      <c r="AF37" s="174"/>
      <c r="AI37" s="177" t="s">
        <v>194</v>
      </c>
      <c r="AJ37" s="176"/>
      <c r="AK37" s="178" t="str">
        <f>VLOOKUP(AI37,[1]柏西!$C:$H,2,0)</f>
        <v>中新宿 3</v>
      </c>
      <c r="AL37" s="179"/>
      <c r="AM37" s="179"/>
      <c r="AN37" s="179"/>
      <c r="AO37" s="179"/>
      <c r="AP37" s="179"/>
      <c r="AQ37" s="179"/>
      <c r="AR37" s="180"/>
      <c r="AS37" s="181">
        <f>VLOOKUP(AI37,[1]柏西!$C:$H,5,0)</f>
        <v>480</v>
      </c>
      <c r="AT37" s="173"/>
      <c r="AU37" s="174"/>
      <c r="AV37" s="172"/>
      <c r="AW37" s="173"/>
      <c r="AX37" s="174"/>
      <c r="AY37" s="177" t="s">
        <v>195</v>
      </c>
      <c r="AZ37" s="176"/>
      <c r="BA37" s="178" t="str">
        <f>VLOOKUP(AY37,[1]柏西!$C:$H,2,0)</f>
        <v>松ヶ丘　4</v>
      </c>
      <c r="BB37" s="179"/>
      <c r="BC37" s="179"/>
      <c r="BD37" s="179"/>
      <c r="BE37" s="179"/>
      <c r="BF37" s="179"/>
      <c r="BG37" s="179"/>
      <c r="BH37" s="180"/>
      <c r="BI37" s="181">
        <f>VLOOKUP(AY37,[1]柏西!$C:$H,5,0)</f>
        <v>315</v>
      </c>
      <c r="BJ37" s="173"/>
      <c r="BK37" s="174"/>
      <c r="BL37" s="172"/>
      <c r="BM37" s="173"/>
      <c r="BN37" s="174"/>
      <c r="BQ37" s="175" t="s">
        <v>196</v>
      </c>
      <c r="BR37" s="176"/>
      <c r="BS37" s="178" t="str">
        <f>VLOOKUP(BQ37,[1]柏南!$C:$H,2,0)</f>
        <v>逆井３</v>
      </c>
      <c r="BT37" s="179"/>
      <c r="BU37" s="179"/>
      <c r="BV37" s="179"/>
      <c r="BW37" s="179"/>
      <c r="BX37" s="179"/>
      <c r="BY37" s="179"/>
      <c r="BZ37" s="180"/>
      <c r="CA37" s="181">
        <f>VLOOKUP(BQ37,[1]柏南!$C:$H,5,0)</f>
        <v>635</v>
      </c>
      <c r="CB37" s="173"/>
      <c r="CC37" s="174"/>
      <c r="CD37" s="172"/>
      <c r="CE37" s="173"/>
      <c r="CF37" s="174"/>
      <c r="CG37" s="175" t="s">
        <v>197</v>
      </c>
      <c r="CH37" s="176"/>
      <c r="CI37" s="178" t="str">
        <f>VLOOKUP(CG37,[1]柏南!$C:$H,2,0)</f>
        <v>大津ヶ丘１　沼南支所</v>
      </c>
      <c r="CJ37" s="179"/>
      <c r="CK37" s="179"/>
      <c r="CL37" s="179"/>
      <c r="CM37" s="179"/>
      <c r="CN37" s="179"/>
      <c r="CO37" s="179"/>
      <c r="CP37" s="180"/>
      <c r="CQ37" s="181">
        <f>VLOOKUP(CG37,[1]柏南!$C:$H,5,0)</f>
        <v>380</v>
      </c>
      <c r="CR37" s="173"/>
      <c r="CS37" s="174"/>
      <c r="CT37" s="172"/>
      <c r="CU37" s="173"/>
      <c r="CV37" s="174"/>
    </row>
    <row r="38" spans="1:100" ht="15" customHeight="1" x14ac:dyDescent="0.2">
      <c r="A38" s="175" t="s">
        <v>198</v>
      </c>
      <c r="B38" s="176"/>
      <c r="C38" s="178" t="str">
        <f>VLOOKUP(A38,[1]柏中央!$C:$H,2,0)</f>
        <v>旭町８</v>
      </c>
      <c r="D38" s="179"/>
      <c r="E38" s="179"/>
      <c r="F38" s="179"/>
      <c r="G38" s="179"/>
      <c r="H38" s="179"/>
      <c r="I38" s="179"/>
      <c r="J38" s="180"/>
      <c r="K38" s="181">
        <f>VLOOKUP(A38,[1]柏中央!$C:$H,5,0)</f>
        <v>340</v>
      </c>
      <c r="L38" s="173"/>
      <c r="M38" s="174"/>
      <c r="N38" s="172"/>
      <c r="O38" s="173"/>
      <c r="P38" s="174"/>
      <c r="Q38" s="183" t="s">
        <v>199</v>
      </c>
      <c r="R38" s="184"/>
      <c r="S38" s="184"/>
      <c r="T38" s="184"/>
      <c r="U38" s="184"/>
      <c r="V38" s="184"/>
      <c r="W38" s="184"/>
      <c r="X38" s="184"/>
      <c r="Y38" s="184"/>
      <c r="Z38" s="184"/>
      <c r="AA38" s="185">
        <f>SUM(AA36:AC37)</f>
        <v>880</v>
      </c>
      <c r="AB38" s="185"/>
      <c r="AC38" s="186"/>
      <c r="AD38" s="187" t="str">
        <f>IF(AA63="●","●",IF(COUNTA(AD36:AD37)=0,"",SUMIF(AD36:AD37,"●",AA36:AA37)+SUM(AD36:AD37)))</f>
        <v/>
      </c>
      <c r="AE38" s="188"/>
      <c r="AF38" s="189"/>
      <c r="AI38" s="183" t="s">
        <v>200</v>
      </c>
      <c r="AJ38" s="184"/>
      <c r="AK38" s="184"/>
      <c r="AL38" s="184"/>
      <c r="AM38" s="184"/>
      <c r="AN38" s="184"/>
      <c r="AO38" s="184"/>
      <c r="AP38" s="184"/>
      <c r="AQ38" s="184"/>
      <c r="AR38" s="184"/>
      <c r="AS38" s="185">
        <f>SUM(AS35:AU37)</f>
        <v>1530</v>
      </c>
      <c r="AT38" s="185"/>
      <c r="AU38" s="186"/>
      <c r="AV38" s="187" t="str">
        <f>IF(BI52="●","●",IF(COUNTA(AV35:AV37)=0,"",SUMIF(AV35:AV37,"●",AS35:AS37)+SUM(AV35:AV37)))</f>
        <v/>
      </c>
      <c r="AW38" s="188"/>
      <c r="AX38" s="189"/>
      <c r="AY38" s="177" t="s">
        <v>201</v>
      </c>
      <c r="AZ38" s="176"/>
      <c r="BA38" s="178" t="str">
        <f>VLOOKUP(AY38,[1]柏西!$C:$H,2,0)</f>
        <v>松ヶ丘　5A</v>
      </c>
      <c r="BB38" s="179"/>
      <c r="BC38" s="179"/>
      <c r="BD38" s="179"/>
      <c r="BE38" s="179"/>
      <c r="BF38" s="179"/>
      <c r="BG38" s="179"/>
      <c r="BH38" s="180"/>
      <c r="BI38" s="181">
        <f>VLOOKUP(AY38,[1]柏西!$C:$H,5,0)</f>
        <v>335</v>
      </c>
      <c r="BJ38" s="173"/>
      <c r="BK38" s="174"/>
      <c r="BL38" s="172"/>
      <c r="BM38" s="173"/>
      <c r="BN38" s="174"/>
      <c r="BQ38" s="175" t="s">
        <v>202</v>
      </c>
      <c r="BR38" s="176"/>
      <c r="BS38" s="178" t="str">
        <f>VLOOKUP(BQ38,[1]柏南!$C:$H,2,0)</f>
        <v>逆井４A</v>
      </c>
      <c r="BT38" s="179"/>
      <c r="BU38" s="179"/>
      <c r="BV38" s="179"/>
      <c r="BW38" s="179"/>
      <c r="BX38" s="179"/>
      <c r="BY38" s="179"/>
      <c r="BZ38" s="180"/>
      <c r="CA38" s="181">
        <f>VLOOKUP(BQ38,[1]柏南!$C:$H,5,0)</f>
        <v>450</v>
      </c>
      <c r="CB38" s="173"/>
      <c r="CC38" s="174"/>
      <c r="CD38" s="172"/>
      <c r="CE38" s="173"/>
      <c r="CF38" s="174"/>
      <c r="CG38" s="175" t="s">
        <v>203</v>
      </c>
      <c r="CH38" s="176"/>
      <c r="CI38" s="178" t="str">
        <f>VLOOKUP(CG38,[1]柏南!$C:$H,2,0)</f>
        <v>大津ヶ丘２</v>
      </c>
      <c r="CJ38" s="179"/>
      <c r="CK38" s="179"/>
      <c r="CL38" s="179"/>
      <c r="CM38" s="179"/>
      <c r="CN38" s="179"/>
      <c r="CO38" s="179"/>
      <c r="CP38" s="180"/>
      <c r="CQ38" s="181">
        <f>VLOOKUP(CG38,[1]柏南!$C:$H,5,0)</f>
        <v>610</v>
      </c>
      <c r="CR38" s="173"/>
      <c r="CS38" s="174"/>
      <c r="CT38" s="172"/>
      <c r="CU38" s="173"/>
      <c r="CV38" s="174"/>
    </row>
    <row r="39" spans="1:100" ht="15" customHeight="1" x14ac:dyDescent="0.2">
      <c r="A39" s="183" t="s">
        <v>204</v>
      </c>
      <c r="B39" s="184"/>
      <c r="C39" s="184"/>
      <c r="D39" s="184"/>
      <c r="E39" s="184"/>
      <c r="F39" s="184"/>
      <c r="G39" s="184"/>
      <c r="H39" s="184"/>
      <c r="I39" s="184"/>
      <c r="J39" s="184"/>
      <c r="K39" s="185">
        <f>SUM(K30:M38)</f>
        <v>4410</v>
      </c>
      <c r="L39" s="185"/>
      <c r="M39" s="186"/>
      <c r="N39" s="187" t="str">
        <f>IF(AA63="●","●",IF(COUNTA(N30:N38)=0,"",SUMIF(N30:N38,"●",K30:K38)+SUM(N30:N38)))</f>
        <v/>
      </c>
      <c r="O39" s="188"/>
      <c r="P39" s="189"/>
      <c r="Q39" s="175" t="s">
        <v>205</v>
      </c>
      <c r="R39" s="176"/>
      <c r="S39" s="178" t="str">
        <f>VLOOKUP(Q39,[1]柏中央!$C:$H,2,0)</f>
        <v>弥生町</v>
      </c>
      <c r="T39" s="179"/>
      <c r="U39" s="179"/>
      <c r="V39" s="179"/>
      <c r="W39" s="179"/>
      <c r="X39" s="179"/>
      <c r="Y39" s="179"/>
      <c r="Z39" s="180"/>
      <c r="AA39" s="181">
        <f>VLOOKUP(Q39,[1]柏中央!$C:$H,5,0)</f>
        <v>385</v>
      </c>
      <c r="AB39" s="173"/>
      <c r="AC39" s="174"/>
      <c r="AD39" s="172"/>
      <c r="AE39" s="173"/>
      <c r="AF39" s="174"/>
      <c r="AI39" s="177" t="s">
        <v>206</v>
      </c>
      <c r="AJ39" s="176"/>
      <c r="AK39" s="178" t="str">
        <f>VLOOKUP(AI39,[1]柏西!$C:$H,2,0)</f>
        <v>今谷上町　A</v>
      </c>
      <c r="AL39" s="179"/>
      <c r="AM39" s="179"/>
      <c r="AN39" s="179"/>
      <c r="AO39" s="179"/>
      <c r="AP39" s="179"/>
      <c r="AQ39" s="179"/>
      <c r="AR39" s="180"/>
      <c r="AS39" s="181">
        <f>VLOOKUP(AI39,[1]柏西!$C:$H,5,0)</f>
        <v>760</v>
      </c>
      <c r="AT39" s="173"/>
      <c r="AU39" s="174"/>
      <c r="AV39" s="172"/>
      <c r="AW39" s="173"/>
      <c r="AX39" s="174"/>
      <c r="AY39" s="175" t="s">
        <v>207</v>
      </c>
      <c r="AZ39" s="176"/>
      <c r="BA39" s="178" t="str">
        <f>VLOOKUP(AY39,[1]柏西!$C:$H,2,0)</f>
        <v>松ヶ丘　5B</v>
      </c>
      <c r="BB39" s="179"/>
      <c r="BC39" s="179"/>
      <c r="BD39" s="179"/>
      <c r="BE39" s="179"/>
      <c r="BF39" s="179"/>
      <c r="BG39" s="179"/>
      <c r="BH39" s="180"/>
      <c r="BI39" s="181">
        <f>VLOOKUP(AY39,[1]柏西!$C:$H,5,0)</f>
        <v>370</v>
      </c>
      <c r="BJ39" s="173"/>
      <c r="BK39" s="174"/>
      <c r="BL39" s="172"/>
      <c r="BM39" s="173"/>
      <c r="BN39" s="174"/>
      <c r="BQ39" s="177" t="s">
        <v>208</v>
      </c>
      <c r="BR39" s="176"/>
      <c r="BS39" s="178" t="str">
        <f>VLOOKUP(BQ39,[1]柏南!$C:$H,2,0)</f>
        <v>逆井4B</v>
      </c>
      <c r="BT39" s="179"/>
      <c r="BU39" s="179"/>
      <c r="BV39" s="179"/>
      <c r="BW39" s="179"/>
      <c r="BX39" s="179"/>
      <c r="BY39" s="179"/>
      <c r="BZ39" s="180"/>
      <c r="CA39" s="181">
        <f>VLOOKUP(BQ39,[1]柏南!$C:$H,5,0)</f>
        <v>375</v>
      </c>
      <c r="CB39" s="173"/>
      <c r="CC39" s="174"/>
      <c r="CD39" s="172"/>
      <c r="CE39" s="173"/>
      <c r="CF39" s="174"/>
      <c r="CG39" s="175" t="s">
        <v>209</v>
      </c>
      <c r="CH39" s="176"/>
      <c r="CI39" s="178" t="str">
        <f>VLOOKUP(CG39,[1]柏南!$C:$H,2,0)</f>
        <v>大津ヶ丘３Ａ</v>
      </c>
      <c r="CJ39" s="179"/>
      <c r="CK39" s="179"/>
      <c r="CL39" s="179"/>
      <c r="CM39" s="179"/>
      <c r="CN39" s="179"/>
      <c r="CO39" s="179"/>
      <c r="CP39" s="180"/>
      <c r="CQ39" s="181">
        <f>VLOOKUP(CG39,[1]柏南!$C:$H,5,0)</f>
        <v>640</v>
      </c>
      <c r="CR39" s="173"/>
      <c r="CS39" s="174"/>
      <c r="CT39" s="172"/>
      <c r="CU39" s="173"/>
      <c r="CV39" s="174"/>
    </row>
    <row r="40" spans="1:100" ht="15" customHeight="1" x14ac:dyDescent="0.2">
      <c r="A40" s="175" t="s">
        <v>210</v>
      </c>
      <c r="B40" s="176"/>
      <c r="C40" s="178" t="str">
        <f>VLOOKUP(A40,[1]柏中央!$C:$H,2,0)</f>
        <v>明原 2</v>
      </c>
      <c r="D40" s="179"/>
      <c r="E40" s="179"/>
      <c r="F40" s="179"/>
      <c r="G40" s="179"/>
      <c r="H40" s="179"/>
      <c r="I40" s="179"/>
      <c r="J40" s="180"/>
      <c r="K40" s="181">
        <f>VLOOKUP(A40,[1]柏中央!$C:$H,5,0)</f>
        <v>370</v>
      </c>
      <c r="L40" s="173"/>
      <c r="M40" s="174"/>
      <c r="N40" s="172"/>
      <c r="O40" s="173"/>
      <c r="P40" s="174"/>
      <c r="Q40" s="175" t="s">
        <v>211</v>
      </c>
      <c r="R40" s="176"/>
      <c r="S40" s="178" t="str">
        <f>VLOOKUP(Q40,[1]柏中央!$C:$H,2,0)</f>
        <v>八幡町</v>
      </c>
      <c r="T40" s="179"/>
      <c r="U40" s="179"/>
      <c r="V40" s="179"/>
      <c r="W40" s="179"/>
      <c r="X40" s="179"/>
      <c r="Y40" s="179"/>
      <c r="Z40" s="180"/>
      <c r="AA40" s="181">
        <f>VLOOKUP(Q40,[1]柏中央!$C:$H,5,0)</f>
        <v>400</v>
      </c>
      <c r="AB40" s="173"/>
      <c r="AC40" s="174"/>
      <c r="AD40" s="172"/>
      <c r="AE40" s="173"/>
      <c r="AF40" s="174"/>
      <c r="AI40" s="177" t="s">
        <v>212</v>
      </c>
      <c r="AJ40" s="176"/>
      <c r="AK40" s="178" t="str">
        <f>VLOOKUP(AI40,[1]柏西!$C:$H,2,0)</f>
        <v>今谷上町　D</v>
      </c>
      <c r="AL40" s="179"/>
      <c r="AM40" s="179"/>
      <c r="AN40" s="179"/>
      <c r="AO40" s="179"/>
      <c r="AP40" s="179"/>
      <c r="AQ40" s="179"/>
      <c r="AR40" s="180"/>
      <c r="AS40" s="181">
        <f>VLOOKUP(AI40,[1]柏西!$C:$H,5,0)</f>
        <v>550</v>
      </c>
      <c r="AT40" s="173"/>
      <c r="AU40" s="174"/>
      <c r="AV40" s="172"/>
      <c r="AW40" s="173"/>
      <c r="AX40" s="174"/>
      <c r="AY40" s="177" t="s">
        <v>213</v>
      </c>
      <c r="AZ40" s="176"/>
      <c r="BA40" s="178" t="str">
        <f>VLOOKUP(AY40,[1]柏西!$C:$H,2,0)</f>
        <v>松ヶ丘　5.6</v>
      </c>
      <c r="BB40" s="179"/>
      <c r="BC40" s="179"/>
      <c r="BD40" s="179"/>
      <c r="BE40" s="179"/>
      <c r="BF40" s="179"/>
      <c r="BG40" s="179"/>
      <c r="BH40" s="180"/>
      <c r="BI40" s="181">
        <f>VLOOKUP(AY40,[1]柏西!$C:$H,5,0)</f>
        <v>405</v>
      </c>
      <c r="BJ40" s="173"/>
      <c r="BK40" s="174"/>
      <c r="BL40" s="172"/>
      <c r="BM40" s="173"/>
      <c r="BN40" s="174"/>
      <c r="BQ40" s="175" t="s">
        <v>214</v>
      </c>
      <c r="BR40" s="176"/>
      <c r="BS40" s="178" t="str">
        <f>VLOOKUP(BQ40,[1]柏南!$C:$H,2,0)</f>
        <v>逆井５</v>
      </c>
      <c r="BT40" s="179"/>
      <c r="BU40" s="179"/>
      <c r="BV40" s="179"/>
      <c r="BW40" s="179"/>
      <c r="BX40" s="179"/>
      <c r="BY40" s="179"/>
      <c r="BZ40" s="180"/>
      <c r="CA40" s="181">
        <f>VLOOKUP(BQ40,[1]柏南!$C:$H,5,0)</f>
        <v>350</v>
      </c>
      <c r="CB40" s="173"/>
      <c r="CC40" s="174"/>
      <c r="CD40" s="172"/>
      <c r="CE40" s="173"/>
      <c r="CF40" s="174"/>
      <c r="CG40" s="175" t="s">
        <v>215</v>
      </c>
      <c r="CH40" s="176"/>
      <c r="CI40" s="178" t="str">
        <f>VLOOKUP(CG40,[1]柏南!$C:$H,2,0)</f>
        <v>大津ヶ丘３Ｂ</v>
      </c>
      <c r="CJ40" s="179"/>
      <c r="CK40" s="179"/>
      <c r="CL40" s="179"/>
      <c r="CM40" s="179"/>
      <c r="CN40" s="179"/>
      <c r="CO40" s="179"/>
      <c r="CP40" s="180"/>
      <c r="CQ40" s="181">
        <f>VLOOKUP(CG40,[1]柏南!$C:$H,5,0)</f>
        <v>635</v>
      </c>
      <c r="CR40" s="173"/>
      <c r="CS40" s="174"/>
      <c r="CT40" s="172"/>
      <c r="CU40" s="173"/>
      <c r="CV40" s="174"/>
    </row>
    <row r="41" spans="1:100" ht="15" customHeight="1" x14ac:dyDescent="0.2">
      <c r="A41" s="175" t="s">
        <v>216</v>
      </c>
      <c r="B41" s="176"/>
      <c r="C41" s="178" t="str">
        <f>VLOOKUP(A41,[1]柏中央!$C:$H,2,0)</f>
        <v>明原 3A</v>
      </c>
      <c r="D41" s="179"/>
      <c r="E41" s="179"/>
      <c r="F41" s="179"/>
      <c r="G41" s="179"/>
      <c r="H41" s="179"/>
      <c r="I41" s="179"/>
      <c r="J41" s="180"/>
      <c r="K41" s="181">
        <f>VLOOKUP(A41,[1]柏中央!$C:$H,5,0)</f>
        <v>410</v>
      </c>
      <c r="L41" s="173"/>
      <c r="M41" s="174"/>
      <c r="N41" s="172"/>
      <c r="O41" s="173"/>
      <c r="P41" s="174"/>
      <c r="Q41" s="183" t="s">
        <v>217</v>
      </c>
      <c r="R41" s="184"/>
      <c r="S41" s="184"/>
      <c r="T41" s="184"/>
      <c r="U41" s="184"/>
      <c r="V41" s="184"/>
      <c r="W41" s="184"/>
      <c r="X41" s="184"/>
      <c r="Y41" s="184"/>
      <c r="Z41" s="184"/>
      <c r="AA41" s="185">
        <f>SUM(AA39:AC40)</f>
        <v>785</v>
      </c>
      <c r="AB41" s="185"/>
      <c r="AC41" s="186"/>
      <c r="AD41" s="187" t="str">
        <f>IF(AA63="●","●",IF(COUNTA(AD39:AD40)=0,"",SUMIF(AD39:AD40,"●",AA39:AA40)+SUM(AD39:AD40)))</f>
        <v/>
      </c>
      <c r="AE41" s="188"/>
      <c r="AF41" s="189"/>
      <c r="AI41" s="177" t="s">
        <v>218</v>
      </c>
      <c r="AJ41" s="176"/>
      <c r="AK41" s="178" t="str">
        <f>VLOOKUP(AI41,[1]柏西!$C:$H,2,0)</f>
        <v>今谷上町Ｂ</v>
      </c>
      <c r="AL41" s="179"/>
      <c r="AM41" s="179"/>
      <c r="AN41" s="179"/>
      <c r="AO41" s="179"/>
      <c r="AP41" s="179"/>
      <c r="AQ41" s="179"/>
      <c r="AR41" s="180"/>
      <c r="AS41" s="181">
        <f>VLOOKUP(AI41,[1]柏西!$C:$H,5,0)</f>
        <v>530</v>
      </c>
      <c r="AT41" s="173"/>
      <c r="AU41" s="174"/>
      <c r="AV41" s="172"/>
      <c r="AW41" s="173"/>
      <c r="AX41" s="174"/>
      <c r="AY41" s="183" t="s">
        <v>219</v>
      </c>
      <c r="AZ41" s="184"/>
      <c r="BA41" s="184"/>
      <c r="BB41" s="184"/>
      <c r="BC41" s="184"/>
      <c r="BD41" s="184"/>
      <c r="BE41" s="184"/>
      <c r="BF41" s="184"/>
      <c r="BG41" s="184"/>
      <c r="BH41" s="184"/>
      <c r="BI41" s="185">
        <f>SUM(BI33:BK40)</f>
        <v>3140</v>
      </c>
      <c r="BJ41" s="185"/>
      <c r="BK41" s="186"/>
      <c r="BL41" s="187" t="str">
        <f>IF(BI52="●","●",IF(COUNTA(BL33:BL40)=0,"",SUMIF(BL33:BL40,"●",BI33:BI40)+SUM(BL33:BL40)))</f>
        <v/>
      </c>
      <c r="BM41" s="188"/>
      <c r="BN41" s="189"/>
      <c r="BQ41" s="183" t="s">
        <v>220</v>
      </c>
      <c r="BR41" s="184"/>
      <c r="BS41" s="184"/>
      <c r="BT41" s="184"/>
      <c r="BU41" s="184"/>
      <c r="BV41" s="184"/>
      <c r="BW41" s="184"/>
      <c r="BX41" s="184"/>
      <c r="BY41" s="184"/>
      <c r="BZ41" s="184"/>
      <c r="CA41" s="185">
        <f>SUM(CA34:CC40)</f>
        <v>3010</v>
      </c>
      <c r="CB41" s="185"/>
      <c r="CC41" s="186"/>
      <c r="CD41" s="187" t="str">
        <f>IF(CQ53="●","●",IF(COUNTA(CD34:CD40)=0,"",SUMIF(CD34:CD40,"●",CA34:CA40)+SUM(CD34:CD40)))</f>
        <v/>
      </c>
      <c r="CE41" s="188"/>
      <c r="CF41" s="189"/>
      <c r="CG41" s="175" t="s">
        <v>221</v>
      </c>
      <c r="CH41" s="176"/>
      <c r="CI41" s="178" t="str">
        <f>VLOOKUP(CG41,[1]柏南!$C:$H,2,0)</f>
        <v>大津ヶ丘４A</v>
      </c>
      <c r="CJ41" s="179"/>
      <c r="CK41" s="179"/>
      <c r="CL41" s="179"/>
      <c r="CM41" s="179"/>
      <c r="CN41" s="179"/>
      <c r="CO41" s="179"/>
      <c r="CP41" s="180"/>
      <c r="CQ41" s="181">
        <f>VLOOKUP(CG41,[1]柏南!$C:$H,5,0)</f>
        <v>590</v>
      </c>
      <c r="CR41" s="173"/>
      <c r="CS41" s="174"/>
      <c r="CT41" s="172"/>
      <c r="CU41" s="173"/>
      <c r="CV41" s="174"/>
    </row>
    <row r="42" spans="1:100" ht="15" customHeight="1" x14ac:dyDescent="0.2">
      <c r="A42" s="175" t="s">
        <v>222</v>
      </c>
      <c r="B42" s="176"/>
      <c r="C42" s="178" t="str">
        <f>VLOOKUP(A42,[1]柏中央!$C:$H,2,0)</f>
        <v>明原 3B</v>
      </c>
      <c r="D42" s="179"/>
      <c r="E42" s="179"/>
      <c r="F42" s="179"/>
      <c r="G42" s="179"/>
      <c r="H42" s="179"/>
      <c r="I42" s="179"/>
      <c r="J42" s="180"/>
      <c r="K42" s="181">
        <f>VLOOKUP(A42,[1]柏中央!$C:$H,5,0)</f>
        <v>470</v>
      </c>
      <c r="L42" s="173"/>
      <c r="M42" s="174"/>
      <c r="N42" s="172"/>
      <c r="O42" s="173"/>
      <c r="P42" s="174"/>
      <c r="Q42" s="175" t="s">
        <v>223</v>
      </c>
      <c r="R42" s="176"/>
      <c r="S42" s="178" t="str">
        <f>VLOOKUP(Q42,[1]柏中央!$C:$H,2,0)</f>
        <v>東柏１</v>
      </c>
      <c r="T42" s="179"/>
      <c r="U42" s="179"/>
      <c r="V42" s="179"/>
      <c r="W42" s="179"/>
      <c r="X42" s="179"/>
      <c r="Y42" s="179"/>
      <c r="Z42" s="180"/>
      <c r="AA42" s="181">
        <f>VLOOKUP(Q42,[1]柏中央!$C:$H,5,0)</f>
        <v>535</v>
      </c>
      <c r="AB42" s="173"/>
      <c r="AC42" s="174"/>
      <c r="AD42" s="172"/>
      <c r="AE42" s="173"/>
      <c r="AF42" s="174"/>
      <c r="AI42" s="177" t="s">
        <v>224</v>
      </c>
      <c r="AJ42" s="176"/>
      <c r="AK42" s="178" t="str">
        <f>VLOOKUP(AI42,[1]柏西!$C:$H,2,0)</f>
        <v>今谷上町Ｃ</v>
      </c>
      <c r="AL42" s="179"/>
      <c r="AM42" s="179"/>
      <c r="AN42" s="179"/>
      <c r="AO42" s="179"/>
      <c r="AP42" s="179"/>
      <c r="AQ42" s="179"/>
      <c r="AR42" s="180"/>
      <c r="AS42" s="181">
        <f>VLOOKUP(AI42,[1]柏西!$C:$H,5,0)</f>
        <v>600</v>
      </c>
      <c r="AT42" s="173"/>
      <c r="AU42" s="174"/>
      <c r="AV42" s="172"/>
      <c r="AW42" s="173"/>
      <c r="AX42" s="174"/>
      <c r="AY42" s="177" t="s">
        <v>225</v>
      </c>
      <c r="AZ42" s="176"/>
      <c r="BA42" s="178" t="str">
        <f>VLOOKUP(AY42,[1]柏西!$C:$H,2,0)</f>
        <v>西松ヶ丘</v>
      </c>
      <c r="BB42" s="179"/>
      <c r="BC42" s="179"/>
      <c r="BD42" s="179"/>
      <c r="BE42" s="179"/>
      <c r="BF42" s="179"/>
      <c r="BG42" s="179"/>
      <c r="BH42" s="180"/>
      <c r="BI42" s="181">
        <f>VLOOKUP(AY42,[1]柏西!$C:$H,5,0)</f>
        <v>300</v>
      </c>
      <c r="BJ42" s="173"/>
      <c r="BK42" s="174"/>
      <c r="BL42" s="172"/>
      <c r="BM42" s="173"/>
      <c r="BN42" s="174"/>
      <c r="BQ42" s="175" t="s">
        <v>226</v>
      </c>
      <c r="BR42" s="176"/>
      <c r="BS42" s="178" t="str">
        <f>VLOOKUP(BQ42,[1]柏南!$C:$H,2,0)</f>
        <v>増尾１</v>
      </c>
      <c r="BT42" s="179"/>
      <c r="BU42" s="179"/>
      <c r="BV42" s="179"/>
      <c r="BW42" s="179"/>
      <c r="BX42" s="179"/>
      <c r="BY42" s="179"/>
      <c r="BZ42" s="180"/>
      <c r="CA42" s="181">
        <f>VLOOKUP(BQ42,[1]柏南!$C:$H,5,0)</f>
        <v>480</v>
      </c>
      <c r="CB42" s="173"/>
      <c r="CC42" s="174"/>
      <c r="CD42" s="172"/>
      <c r="CE42" s="173"/>
      <c r="CF42" s="174"/>
      <c r="CG42" s="177" t="s">
        <v>227</v>
      </c>
      <c r="CH42" s="182"/>
      <c r="CI42" s="178" t="str">
        <f>VLOOKUP(CG42,[1]柏南!$C:$H,2,0)</f>
        <v>大津ヶ丘４B</v>
      </c>
      <c r="CJ42" s="179"/>
      <c r="CK42" s="179"/>
      <c r="CL42" s="179"/>
      <c r="CM42" s="179"/>
      <c r="CN42" s="179"/>
      <c r="CO42" s="179"/>
      <c r="CP42" s="180"/>
      <c r="CQ42" s="181">
        <f>VLOOKUP(CG42,[1]柏南!$C:$H,5,0)</f>
        <v>360</v>
      </c>
      <c r="CR42" s="173"/>
      <c r="CS42" s="174"/>
      <c r="CT42" s="172"/>
      <c r="CU42" s="173"/>
      <c r="CV42" s="174"/>
    </row>
    <row r="43" spans="1:100" ht="15" customHeight="1" x14ac:dyDescent="0.2">
      <c r="A43" s="175" t="s">
        <v>228</v>
      </c>
      <c r="B43" s="176"/>
      <c r="C43" s="178" t="str">
        <f>VLOOKUP(A43,[1]柏中央!$C:$H,2,0)</f>
        <v>明原 4</v>
      </c>
      <c r="D43" s="179"/>
      <c r="E43" s="179"/>
      <c r="F43" s="179"/>
      <c r="G43" s="179"/>
      <c r="H43" s="179"/>
      <c r="I43" s="179"/>
      <c r="J43" s="180"/>
      <c r="K43" s="181">
        <f>VLOOKUP(A43,[1]柏中央!$C:$H,5,0)</f>
        <v>460</v>
      </c>
      <c r="L43" s="173"/>
      <c r="M43" s="174"/>
      <c r="N43" s="172"/>
      <c r="O43" s="173"/>
      <c r="P43" s="174"/>
      <c r="Q43" s="175" t="s">
        <v>229</v>
      </c>
      <c r="R43" s="176"/>
      <c r="S43" s="178" t="str">
        <f>VLOOKUP(Q43,[1]柏中央!$C:$H,2,0)</f>
        <v>東柏2</v>
      </c>
      <c r="T43" s="179"/>
      <c r="U43" s="179"/>
      <c r="V43" s="179"/>
      <c r="W43" s="179"/>
      <c r="X43" s="179"/>
      <c r="Y43" s="179"/>
      <c r="Z43" s="180"/>
      <c r="AA43" s="181">
        <f>VLOOKUP(Q43,[1]柏中央!$C:$H,5,0)</f>
        <v>280</v>
      </c>
      <c r="AB43" s="173"/>
      <c r="AC43" s="174"/>
      <c r="AD43" s="172"/>
      <c r="AE43" s="173"/>
      <c r="AF43" s="174"/>
      <c r="AI43" s="177" t="s">
        <v>230</v>
      </c>
      <c r="AJ43" s="176"/>
      <c r="AK43" s="178" t="str">
        <f>VLOOKUP(AI43,[1]柏西!$C:$H,2,0)</f>
        <v>今谷上町Ｅ</v>
      </c>
      <c r="AL43" s="179"/>
      <c r="AM43" s="179"/>
      <c r="AN43" s="179"/>
      <c r="AO43" s="179"/>
      <c r="AP43" s="179"/>
      <c r="AQ43" s="179"/>
      <c r="AR43" s="180"/>
      <c r="AS43" s="181">
        <f>VLOOKUP(AI43,[1]柏西!$C:$H,5,0)</f>
        <v>750</v>
      </c>
      <c r="AT43" s="173"/>
      <c r="AU43" s="174"/>
      <c r="AV43" s="172"/>
      <c r="AW43" s="173"/>
      <c r="AX43" s="174"/>
      <c r="AY43" s="177" t="s">
        <v>231</v>
      </c>
      <c r="AZ43" s="176"/>
      <c r="BA43" s="178" t="str">
        <f>VLOOKUP(AY43,[1]柏西!$C:$H,2,0)</f>
        <v>名都借</v>
      </c>
      <c r="BB43" s="179"/>
      <c r="BC43" s="179"/>
      <c r="BD43" s="179"/>
      <c r="BE43" s="179"/>
      <c r="BF43" s="179"/>
      <c r="BG43" s="179"/>
      <c r="BH43" s="180"/>
      <c r="BI43" s="181">
        <f>VLOOKUP(AY43,[1]柏西!$C:$H,5,0)</f>
        <v>300</v>
      </c>
      <c r="BJ43" s="173"/>
      <c r="BK43" s="174"/>
      <c r="BL43" s="172"/>
      <c r="BM43" s="173"/>
      <c r="BN43" s="174"/>
      <c r="BQ43" s="175" t="s">
        <v>232</v>
      </c>
      <c r="BR43" s="176"/>
      <c r="BS43" s="178" t="str">
        <f>VLOOKUP(BQ43,[1]柏南!$C:$H,2,0)</f>
        <v>増尾２</v>
      </c>
      <c r="BT43" s="179"/>
      <c r="BU43" s="179"/>
      <c r="BV43" s="179"/>
      <c r="BW43" s="179"/>
      <c r="BX43" s="179"/>
      <c r="BY43" s="179"/>
      <c r="BZ43" s="180"/>
      <c r="CA43" s="181">
        <f>VLOOKUP(BQ43,[1]柏南!$C:$H,5,0)</f>
        <v>440</v>
      </c>
      <c r="CB43" s="173"/>
      <c r="CC43" s="174"/>
      <c r="CD43" s="172"/>
      <c r="CE43" s="173"/>
      <c r="CF43" s="174"/>
      <c r="CG43" s="175" t="s">
        <v>233</v>
      </c>
      <c r="CH43" s="176"/>
      <c r="CI43" s="178" t="str">
        <f>VLOOKUP(CG43,[1]柏南!$C:$H,2,0)</f>
        <v>大津ヶ丘中学校</v>
      </c>
      <c r="CJ43" s="179"/>
      <c r="CK43" s="179"/>
      <c r="CL43" s="179"/>
      <c r="CM43" s="179"/>
      <c r="CN43" s="179"/>
      <c r="CO43" s="179"/>
      <c r="CP43" s="180"/>
      <c r="CQ43" s="181">
        <f>VLOOKUP(CG43,[1]柏南!$C:$H,5,0)</f>
        <v>580</v>
      </c>
      <c r="CR43" s="173"/>
      <c r="CS43" s="174"/>
      <c r="CT43" s="172"/>
      <c r="CU43" s="173"/>
      <c r="CV43" s="174"/>
    </row>
    <row r="44" spans="1:100" ht="15" customHeight="1" x14ac:dyDescent="0.2">
      <c r="A44" s="183" t="s">
        <v>234</v>
      </c>
      <c r="B44" s="184"/>
      <c r="C44" s="184"/>
      <c r="D44" s="184"/>
      <c r="E44" s="184"/>
      <c r="F44" s="184"/>
      <c r="G44" s="184"/>
      <c r="H44" s="184"/>
      <c r="I44" s="184"/>
      <c r="J44" s="184"/>
      <c r="K44" s="185">
        <f>SUM(K40:M43)</f>
        <v>1710</v>
      </c>
      <c r="L44" s="185"/>
      <c r="M44" s="186"/>
      <c r="N44" s="187" t="str">
        <f>IF(AA63="●","●",IF(COUNTA(N40:N43)=0,"",SUMIF(N40:N43,"●",K40:K43)+SUM(N40:N43)))</f>
        <v/>
      </c>
      <c r="O44" s="188"/>
      <c r="P44" s="189"/>
      <c r="Q44" s="175" t="s">
        <v>235</v>
      </c>
      <c r="R44" s="176"/>
      <c r="S44" s="178" t="str">
        <f>VLOOKUP(Q44,[1]柏中央!$C:$H,2,0)</f>
        <v>関場町</v>
      </c>
      <c r="T44" s="179"/>
      <c r="U44" s="179"/>
      <c r="V44" s="179"/>
      <c r="W44" s="179"/>
      <c r="X44" s="179"/>
      <c r="Y44" s="179"/>
      <c r="Z44" s="180"/>
      <c r="AA44" s="181">
        <f>VLOOKUP(Q44,[1]柏中央!$C:$H,5,0)</f>
        <v>430</v>
      </c>
      <c r="AB44" s="173"/>
      <c r="AC44" s="174"/>
      <c r="AD44" s="172"/>
      <c r="AE44" s="173"/>
      <c r="AF44" s="174"/>
      <c r="AI44" s="183" t="s">
        <v>236</v>
      </c>
      <c r="AJ44" s="184"/>
      <c r="AK44" s="184"/>
      <c r="AL44" s="184"/>
      <c r="AM44" s="184"/>
      <c r="AN44" s="184"/>
      <c r="AO44" s="184"/>
      <c r="AP44" s="184"/>
      <c r="AQ44" s="184"/>
      <c r="AR44" s="184"/>
      <c r="AS44" s="185">
        <f>SUM(AS39:AU43)</f>
        <v>3190</v>
      </c>
      <c r="AT44" s="185"/>
      <c r="AU44" s="186"/>
      <c r="AV44" s="187" t="str">
        <f>IF(BI52="●","●",IF(COUNTA(AV39:AV43)=0,"",SUMIF(AV39:AV43,"●",AS39:AS43)+SUM(AV39:AV43)))</f>
        <v/>
      </c>
      <c r="AW44" s="188"/>
      <c r="AX44" s="189"/>
      <c r="AY44" s="183" t="s">
        <v>237</v>
      </c>
      <c r="AZ44" s="184"/>
      <c r="BA44" s="184"/>
      <c r="BB44" s="184"/>
      <c r="BC44" s="184"/>
      <c r="BD44" s="184"/>
      <c r="BE44" s="184"/>
      <c r="BF44" s="184"/>
      <c r="BG44" s="184"/>
      <c r="BH44" s="184"/>
      <c r="BI44" s="185">
        <f>SUM(BI42:BK43)</f>
        <v>600</v>
      </c>
      <c r="BJ44" s="185"/>
      <c r="BK44" s="186"/>
      <c r="BL44" s="187" t="str">
        <f>IF(BI52="●","●",IF(COUNTA(BL42:BL43)=0,"",SUMIF(BL42:BL43,"●",BI42:BI43)+SUM(BL42:BL43)))</f>
        <v/>
      </c>
      <c r="BM44" s="188"/>
      <c r="BN44" s="189"/>
      <c r="BQ44" s="175" t="s">
        <v>238</v>
      </c>
      <c r="BR44" s="176"/>
      <c r="BS44" s="178" t="str">
        <f>VLOOKUP(BQ44,[1]柏南!$C:$H,2,0)</f>
        <v>増尾３・４</v>
      </c>
      <c r="BT44" s="179"/>
      <c r="BU44" s="179"/>
      <c r="BV44" s="179"/>
      <c r="BW44" s="179"/>
      <c r="BX44" s="179"/>
      <c r="BY44" s="179"/>
      <c r="BZ44" s="180"/>
      <c r="CA44" s="181">
        <f>VLOOKUP(BQ44,[1]柏南!$C:$H,5,0)</f>
        <v>600</v>
      </c>
      <c r="CB44" s="173"/>
      <c r="CC44" s="174"/>
      <c r="CD44" s="172"/>
      <c r="CE44" s="173"/>
      <c r="CF44" s="174"/>
      <c r="CG44" s="183" t="s">
        <v>239</v>
      </c>
      <c r="CH44" s="184"/>
      <c r="CI44" s="184"/>
      <c r="CJ44" s="184"/>
      <c r="CK44" s="184"/>
      <c r="CL44" s="184"/>
      <c r="CM44" s="184"/>
      <c r="CN44" s="184"/>
      <c r="CO44" s="184"/>
      <c r="CP44" s="184"/>
      <c r="CQ44" s="185">
        <f>SUM(CQ36:CS43)</f>
        <v>4305</v>
      </c>
      <c r="CR44" s="185"/>
      <c r="CS44" s="186"/>
      <c r="CT44" s="187" t="str">
        <f>IF(CQ53="●","●",IF(COUNTA(CT36:CT43)=0,"",SUMIF(CT36:CT43,"●",CQ36:CQ43)+SUM(CT36:CT43)))</f>
        <v/>
      </c>
      <c r="CU44" s="188"/>
      <c r="CV44" s="189"/>
    </row>
    <row r="45" spans="1:100" ht="15" customHeight="1" x14ac:dyDescent="0.2">
      <c r="A45" s="175" t="s">
        <v>240</v>
      </c>
      <c r="B45" s="176"/>
      <c r="C45" s="178" t="str">
        <f>VLOOKUP(A45,[1]柏中央!$C:$H,2,0)</f>
        <v>向原町</v>
      </c>
      <c r="D45" s="179"/>
      <c r="E45" s="179"/>
      <c r="F45" s="179"/>
      <c r="G45" s="179"/>
      <c r="H45" s="179"/>
      <c r="I45" s="179"/>
      <c r="J45" s="180"/>
      <c r="K45" s="181">
        <f>VLOOKUP(A45,[1]柏中央!$C:$H,5,0)</f>
        <v>260</v>
      </c>
      <c r="L45" s="173"/>
      <c r="M45" s="174"/>
      <c r="N45" s="172"/>
      <c r="O45" s="173"/>
      <c r="P45" s="174"/>
      <c r="Q45" s="183" t="s">
        <v>241</v>
      </c>
      <c r="R45" s="184"/>
      <c r="S45" s="184"/>
      <c r="T45" s="184"/>
      <c r="U45" s="184"/>
      <c r="V45" s="184"/>
      <c r="W45" s="184"/>
      <c r="X45" s="184"/>
      <c r="Y45" s="184"/>
      <c r="Z45" s="184"/>
      <c r="AA45" s="185">
        <f>SUM(AA42:AC44)</f>
        <v>1245</v>
      </c>
      <c r="AB45" s="185"/>
      <c r="AC45" s="186"/>
      <c r="AD45" s="187" t="str">
        <f>IF(AA63="●","●",IF(COUNTA(AD42:AD44)=0,"",SUMIF(AD42:AD44,"●",AA42:AA44)+SUM(AD42:AD44)))</f>
        <v/>
      </c>
      <c r="AE45" s="188"/>
      <c r="AF45" s="189"/>
      <c r="AI45" s="177" t="s">
        <v>242</v>
      </c>
      <c r="AJ45" s="176"/>
      <c r="AK45" s="178" t="str">
        <f>VLOOKUP(AI45,[1]柏西!$C:$H,2,0)</f>
        <v>豊町保育園</v>
      </c>
      <c r="AL45" s="179"/>
      <c r="AM45" s="179"/>
      <c r="AN45" s="179"/>
      <c r="AO45" s="179"/>
      <c r="AP45" s="179"/>
      <c r="AQ45" s="179"/>
      <c r="AR45" s="180"/>
      <c r="AS45" s="181">
        <f>VLOOKUP(AI45,[1]柏西!$C:$H,5,0)</f>
        <v>545</v>
      </c>
      <c r="AT45" s="173"/>
      <c r="AU45" s="174"/>
      <c r="AV45" s="172"/>
      <c r="AW45" s="173"/>
      <c r="AX45" s="174"/>
      <c r="AY45" s="177" t="s">
        <v>243</v>
      </c>
      <c r="AZ45" s="176"/>
      <c r="BA45" s="178" t="str">
        <f>VLOOKUP(AY45,[1]柏西!$C:$H,2,0)</f>
        <v>野々下　３Ａ</v>
      </c>
      <c r="BB45" s="179"/>
      <c r="BC45" s="179"/>
      <c r="BD45" s="179"/>
      <c r="BE45" s="179"/>
      <c r="BF45" s="179"/>
      <c r="BG45" s="179"/>
      <c r="BH45" s="180"/>
      <c r="BI45" s="181">
        <f>VLOOKUP(AY45,[1]柏西!$C:$H,5,0)</f>
        <v>400</v>
      </c>
      <c r="BJ45" s="173"/>
      <c r="BK45" s="174"/>
      <c r="BL45" s="172"/>
      <c r="BM45" s="173"/>
      <c r="BN45" s="174"/>
      <c r="BQ45" s="175" t="s">
        <v>244</v>
      </c>
      <c r="BR45" s="176"/>
      <c r="BS45" s="178" t="str">
        <f>VLOOKUP(BQ45,[1]柏南!$C:$H,2,0)</f>
        <v>増尾５</v>
      </c>
      <c r="BT45" s="179"/>
      <c r="BU45" s="179"/>
      <c r="BV45" s="179"/>
      <c r="BW45" s="179"/>
      <c r="BX45" s="179"/>
      <c r="BY45" s="179"/>
      <c r="BZ45" s="180"/>
      <c r="CA45" s="181">
        <f>VLOOKUP(BQ45,[1]柏南!$C:$H,5,0)</f>
        <v>380</v>
      </c>
      <c r="CB45" s="173"/>
      <c r="CC45" s="174"/>
      <c r="CD45" s="172"/>
      <c r="CE45" s="173"/>
      <c r="CF45" s="174"/>
      <c r="CG45" s="175" t="s">
        <v>245</v>
      </c>
      <c r="CH45" s="176"/>
      <c r="CI45" s="178" t="str">
        <f>VLOOKUP(CG45,[1]柏南!$C:$H,2,0)</f>
        <v>塚崎１</v>
      </c>
      <c r="CJ45" s="179"/>
      <c r="CK45" s="179"/>
      <c r="CL45" s="179"/>
      <c r="CM45" s="179"/>
      <c r="CN45" s="179"/>
      <c r="CO45" s="179"/>
      <c r="CP45" s="180"/>
      <c r="CQ45" s="181">
        <f>VLOOKUP(CG45,[1]柏南!$C:$H,5,0)</f>
        <v>355</v>
      </c>
      <c r="CR45" s="173"/>
      <c r="CS45" s="174"/>
      <c r="CT45" s="172"/>
      <c r="CU45" s="173"/>
      <c r="CV45" s="174"/>
    </row>
    <row r="46" spans="1:100" ht="15" customHeight="1" x14ac:dyDescent="0.2">
      <c r="A46" s="175" t="s">
        <v>246</v>
      </c>
      <c r="B46" s="176"/>
      <c r="C46" s="178" t="str">
        <f>VLOOKUP(A46,[1]柏中央!$C:$H,2,0)</f>
        <v>豊四季台　2</v>
      </c>
      <c r="D46" s="179"/>
      <c r="E46" s="179"/>
      <c r="F46" s="179"/>
      <c r="G46" s="179"/>
      <c r="H46" s="179"/>
      <c r="I46" s="179"/>
      <c r="J46" s="180"/>
      <c r="K46" s="181">
        <f>VLOOKUP(A46,[1]柏中央!$C:$H,5,0)</f>
        <v>1100</v>
      </c>
      <c r="L46" s="173"/>
      <c r="M46" s="174"/>
      <c r="N46" s="172"/>
      <c r="O46" s="173"/>
      <c r="P46" s="174"/>
      <c r="Q46" s="175" t="s">
        <v>247</v>
      </c>
      <c r="R46" s="176"/>
      <c r="S46" s="178" t="str">
        <f>VLOOKUP(Q46,[1]柏中央!$C:$H,2,0)</f>
        <v>あかね町Ａ</v>
      </c>
      <c r="T46" s="179"/>
      <c r="U46" s="179"/>
      <c r="V46" s="179"/>
      <c r="W46" s="179"/>
      <c r="X46" s="179"/>
      <c r="Y46" s="179"/>
      <c r="Z46" s="180"/>
      <c r="AA46" s="181">
        <f>VLOOKUP(Q46,[1]柏中央!$C:$H,5,0)</f>
        <v>555</v>
      </c>
      <c r="AB46" s="173"/>
      <c r="AC46" s="174"/>
      <c r="AD46" s="172"/>
      <c r="AE46" s="173"/>
      <c r="AF46" s="174"/>
      <c r="AI46" s="177" t="s">
        <v>248</v>
      </c>
      <c r="AJ46" s="176"/>
      <c r="AK46" s="178" t="str">
        <f>VLOOKUP(AI46,[1]柏西!$C:$H,2,0)</f>
        <v>豊小学校</v>
      </c>
      <c r="AL46" s="179"/>
      <c r="AM46" s="179"/>
      <c r="AN46" s="179"/>
      <c r="AO46" s="179"/>
      <c r="AP46" s="179"/>
      <c r="AQ46" s="179"/>
      <c r="AR46" s="180"/>
      <c r="AS46" s="181">
        <f>VLOOKUP(AI46,[1]柏西!$C:$H,5,0)</f>
        <v>525</v>
      </c>
      <c r="AT46" s="173"/>
      <c r="AU46" s="174"/>
      <c r="AV46" s="172"/>
      <c r="AW46" s="173"/>
      <c r="AX46" s="174"/>
      <c r="AY46" s="177" t="s">
        <v>249</v>
      </c>
      <c r="AZ46" s="176"/>
      <c r="BA46" s="178" t="str">
        <f>VLOOKUP(AY46,[1]柏西!$C:$H,2,0)</f>
        <v>野々下　３Ｂ</v>
      </c>
      <c r="BB46" s="179"/>
      <c r="BC46" s="179"/>
      <c r="BD46" s="179"/>
      <c r="BE46" s="179"/>
      <c r="BF46" s="179"/>
      <c r="BG46" s="179"/>
      <c r="BH46" s="180"/>
      <c r="BI46" s="181">
        <f>VLOOKUP(AY46,[1]柏西!$C:$H,5,0)</f>
        <v>580</v>
      </c>
      <c r="BJ46" s="173"/>
      <c r="BK46" s="174"/>
      <c r="BL46" s="172"/>
      <c r="BM46" s="173"/>
      <c r="BN46" s="174"/>
      <c r="BQ46" s="175" t="s">
        <v>250</v>
      </c>
      <c r="BR46" s="176"/>
      <c r="BS46" s="178" t="str">
        <f>VLOOKUP(BQ46,[1]柏南!$C:$H,2,0)</f>
        <v>増尾６</v>
      </c>
      <c r="BT46" s="179"/>
      <c r="BU46" s="179"/>
      <c r="BV46" s="179"/>
      <c r="BW46" s="179"/>
      <c r="BX46" s="179"/>
      <c r="BY46" s="179"/>
      <c r="BZ46" s="180"/>
      <c r="CA46" s="181">
        <f>VLOOKUP(BQ46,[1]柏南!$C:$H,5,0)</f>
        <v>350</v>
      </c>
      <c r="CB46" s="173"/>
      <c r="CC46" s="174"/>
      <c r="CD46" s="172"/>
      <c r="CE46" s="173"/>
      <c r="CF46" s="174"/>
      <c r="CG46" s="175" t="s">
        <v>251</v>
      </c>
      <c r="CH46" s="176"/>
      <c r="CI46" s="178" t="str">
        <f>VLOOKUP(CG46,[1]柏南!$C:$H,2,0)</f>
        <v>塚崎２</v>
      </c>
      <c r="CJ46" s="179"/>
      <c r="CK46" s="179"/>
      <c r="CL46" s="179"/>
      <c r="CM46" s="179"/>
      <c r="CN46" s="179"/>
      <c r="CO46" s="179"/>
      <c r="CP46" s="180"/>
      <c r="CQ46" s="181">
        <f>VLOOKUP(CG46,[1]柏南!$C:$H,5,0)</f>
        <v>520</v>
      </c>
      <c r="CR46" s="173"/>
      <c r="CS46" s="174"/>
      <c r="CT46" s="172"/>
      <c r="CU46" s="173"/>
      <c r="CV46" s="174"/>
    </row>
    <row r="47" spans="1:100" ht="15" customHeight="1" x14ac:dyDescent="0.2">
      <c r="A47" s="175" t="s">
        <v>252</v>
      </c>
      <c r="B47" s="176"/>
      <c r="C47" s="178" t="str">
        <f>VLOOKUP(A47,[1]柏中央!$C:$H,2,0)</f>
        <v>豊四季台　3</v>
      </c>
      <c r="D47" s="179"/>
      <c r="E47" s="179"/>
      <c r="F47" s="179"/>
      <c r="G47" s="179"/>
      <c r="H47" s="179"/>
      <c r="I47" s="179"/>
      <c r="J47" s="180"/>
      <c r="K47" s="181">
        <f>VLOOKUP(A47,[1]柏中央!$C:$H,5,0)</f>
        <v>1130</v>
      </c>
      <c r="L47" s="173"/>
      <c r="M47" s="174"/>
      <c r="N47" s="172"/>
      <c r="O47" s="173"/>
      <c r="P47" s="174"/>
      <c r="Q47" s="175" t="s">
        <v>253</v>
      </c>
      <c r="R47" s="176"/>
      <c r="S47" s="178" t="str">
        <f>VLOOKUP(Q47,[1]柏中央!$C:$H,2,0)</f>
        <v>あかね町Ｂ</v>
      </c>
      <c r="T47" s="179"/>
      <c r="U47" s="179"/>
      <c r="V47" s="179"/>
      <c r="W47" s="179"/>
      <c r="X47" s="179"/>
      <c r="Y47" s="179"/>
      <c r="Z47" s="180"/>
      <c r="AA47" s="181">
        <f>VLOOKUP(Q47,[1]柏中央!$C:$H,5,0)</f>
        <v>500</v>
      </c>
      <c r="AB47" s="173"/>
      <c r="AC47" s="174"/>
      <c r="AD47" s="172"/>
      <c r="AE47" s="173"/>
      <c r="AF47" s="174"/>
      <c r="AI47" s="177" t="s">
        <v>254</v>
      </c>
      <c r="AJ47" s="176"/>
      <c r="AK47" s="178" t="str">
        <f>VLOOKUP(AI47,[1]柏西!$C:$H,2,0)</f>
        <v>豊町　Ａ</v>
      </c>
      <c r="AL47" s="179"/>
      <c r="AM47" s="179"/>
      <c r="AN47" s="179"/>
      <c r="AO47" s="179"/>
      <c r="AP47" s="179"/>
      <c r="AQ47" s="179"/>
      <c r="AR47" s="180"/>
      <c r="AS47" s="181">
        <f>VLOOKUP(AI47,[1]柏西!$C:$H,5,0)</f>
        <v>450</v>
      </c>
      <c r="AT47" s="173"/>
      <c r="AU47" s="174"/>
      <c r="AV47" s="172"/>
      <c r="AW47" s="173"/>
      <c r="AX47" s="174"/>
      <c r="AY47" s="177" t="s">
        <v>255</v>
      </c>
      <c r="AZ47" s="176"/>
      <c r="BA47" s="178" t="str">
        <f>VLOOKUP(AY47,[1]柏西!$C:$H,2,0)</f>
        <v>野々下　4</v>
      </c>
      <c r="BB47" s="179"/>
      <c r="BC47" s="179"/>
      <c r="BD47" s="179"/>
      <c r="BE47" s="179"/>
      <c r="BF47" s="179"/>
      <c r="BG47" s="179"/>
      <c r="BH47" s="180"/>
      <c r="BI47" s="181">
        <f>VLOOKUP(AY47,[1]柏西!$C:$H,5,0)</f>
        <v>425</v>
      </c>
      <c r="BJ47" s="173"/>
      <c r="BK47" s="174"/>
      <c r="BL47" s="172"/>
      <c r="BM47" s="173"/>
      <c r="BN47" s="174"/>
      <c r="BQ47" s="175" t="s">
        <v>256</v>
      </c>
      <c r="BR47" s="176"/>
      <c r="BS47" s="178" t="str">
        <f>VLOOKUP(BQ47,[1]柏南!$C:$H,2,0)</f>
        <v>増尾７</v>
      </c>
      <c r="BT47" s="179"/>
      <c r="BU47" s="179"/>
      <c r="BV47" s="179"/>
      <c r="BW47" s="179"/>
      <c r="BX47" s="179"/>
      <c r="BY47" s="179"/>
      <c r="BZ47" s="180"/>
      <c r="CA47" s="181">
        <f>VLOOKUP(BQ47,[1]柏南!$C:$H,5,0)</f>
        <v>315</v>
      </c>
      <c r="CB47" s="173"/>
      <c r="CC47" s="174"/>
      <c r="CD47" s="172"/>
      <c r="CE47" s="173"/>
      <c r="CF47" s="174"/>
      <c r="CG47" s="175" t="s">
        <v>257</v>
      </c>
      <c r="CH47" s="176"/>
      <c r="CI47" s="178" t="str">
        <f>VLOOKUP(CG47,[1]柏南!$C:$H,2,0)</f>
        <v>沼南緑台</v>
      </c>
      <c r="CJ47" s="179"/>
      <c r="CK47" s="179"/>
      <c r="CL47" s="179"/>
      <c r="CM47" s="179"/>
      <c r="CN47" s="179"/>
      <c r="CO47" s="179"/>
      <c r="CP47" s="180"/>
      <c r="CQ47" s="181">
        <f>VLOOKUP(CG47,[1]柏南!$C:$H,5,0)</f>
        <v>570</v>
      </c>
      <c r="CR47" s="173"/>
      <c r="CS47" s="174"/>
      <c r="CT47" s="172"/>
      <c r="CU47" s="173"/>
      <c r="CV47" s="174"/>
    </row>
    <row r="48" spans="1:100" ht="15" customHeight="1" x14ac:dyDescent="0.2">
      <c r="A48" s="177" t="s">
        <v>258</v>
      </c>
      <c r="B48" s="182"/>
      <c r="C48" s="178" t="str">
        <f>VLOOKUP(A48,[1]柏中央!$C:$H,2,0)</f>
        <v>豊四季台　4A</v>
      </c>
      <c r="D48" s="179"/>
      <c r="E48" s="179"/>
      <c r="F48" s="179"/>
      <c r="G48" s="179"/>
      <c r="H48" s="179"/>
      <c r="I48" s="179"/>
      <c r="J48" s="180"/>
      <c r="K48" s="181">
        <f>VLOOKUP(A48,[1]柏中央!$C:$H,5,0)</f>
        <v>265</v>
      </c>
      <c r="L48" s="173"/>
      <c r="M48" s="174"/>
      <c r="N48" s="172"/>
      <c r="O48" s="173"/>
      <c r="P48" s="174"/>
      <c r="Q48" s="183" t="s">
        <v>259</v>
      </c>
      <c r="R48" s="184"/>
      <c r="S48" s="184"/>
      <c r="T48" s="184"/>
      <c r="U48" s="184"/>
      <c r="V48" s="184"/>
      <c r="W48" s="184"/>
      <c r="X48" s="184"/>
      <c r="Y48" s="184"/>
      <c r="Z48" s="184"/>
      <c r="AA48" s="185">
        <f>SUM(AA46:AC47)</f>
        <v>1055</v>
      </c>
      <c r="AB48" s="185"/>
      <c r="AC48" s="186"/>
      <c r="AD48" s="187" t="str">
        <f>IF(AA63="●","●",IF(COUNTA(AD46:AD47)=0,"",SUMIF(AD46:AD47,"●",AA46:AA47)+SUM(AD46:AD47)))</f>
        <v/>
      </c>
      <c r="AE48" s="188"/>
      <c r="AF48" s="189"/>
      <c r="AI48" s="177" t="s">
        <v>260</v>
      </c>
      <c r="AJ48" s="176"/>
      <c r="AK48" s="178" t="str">
        <f>VLOOKUP(AI48,[1]柏西!$C:$H,2,0)</f>
        <v>豊町東</v>
      </c>
      <c r="AL48" s="179"/>
      <c r="AM48" s="179"/>
      <c r="AN48" s="179"/>
      <c r="AO48" s="179"/>
      <c r="AP48" s="179"/>
      <c r="AQ48" s="179"/>
      <c r="AR48" s="180"/>
      <c r="AS48" s="181">
        <f>VLOOKUP(AI48,[1]柏西!$C:$H,5,0)</f>
        <v>410</v>
      </c>
      <c r="AT48" s="173"/>
      <c r="AU48" s="174"/>
      <c r="AV48" s="172"/>
      <c r="AW48" s="173"/>
      <c r="AX48" s="174"/>
      <c r="AY48" s="177" t="s">
        <v>261</v>
      </c>
      <c r="AZ48" s="176"/>
      <c r="BA48" s="178" t="str">
        <f>VLOOKUP(AY48,[1]柏西!$C:$H,2,0)</f>
        <v>野々下　５Ａ</v>
      </c>
      <c r="BB48" s="179"/>
      <c r="BC48" s="179"/>
      <c r="BD48" s="179"/>
      <c r="BE48" s="179"/>
      <c r="BF48" s="179"/>
      <c r="BG48" s="179"/>
      <c r="BH48" s="180"/>
      <c r="BI48" s="181">
        <f>VLOOKUP(AY48,[1]柏西!$C:$H,5,0)</f>
        <v>300</v>
      </c>
      <c r="BJ48" s="173"/>
      <c r="BK48" s="174"/>
      <c r="BL48" s="172"/>
      <c r="BM48" s="173"/>
      <c r="BN48" s="174"/>
      <c r="BQ48" s="175" t="s">
        <v>262</v>
      </c>
      <c r="BR48" s="176"/>
      <c r="BS48" s="178" t="str">
        <f>VLOOKUP(BQ48,[1]柏南!$C:$H,2,0)</f>
        <v>増尾８</v>
      </c>
      <c r="BT48" s="179"/>
      <c r="BU48" s="179"/>
      <c r="BV48" s="179"/>
      <c r="BW48" s="179"/>
      <c r="BX48" s="179"/>
      <c r="BY48" s="179"/>
      <c r="BZ48" s="180"/>
      <c r="CA48" s="181">
        <f>VLOOKUP(BQ48,[1]柏南!$C:$H,5,0)</f>
        <v>450</v>
      </c>
      <c r="CB48" s="173"/>
      <c r="CC48" s="174"/>
      <c r="CD48" s="172"/>
      <c r="CE48" s="173"/>
      <c r="CF48" s="174"/>
      <c r="CG48" s="175" t="s">
        <v>263</v>
      </c>
      <c r="CH48" s="176"/>
      <c r="CI48" s="178" t="str">
        <f>VLOOKUP(CG48,[1]柏南!$C:$H,2,0)</f>
        <v>手賀の杜1・2・3</v>
      </c>
      <c r="CJ48" s="179"/>
      <c r="CK48" s="179"/>
      <c r="CL48" s="179"/>
      <c r="CM48" s="179"/>
      <c r="CN48" s="179"/>
      <c r="CO48" s="179"/>
      <c r="CP48" s="180"/>
      <c r="CQ48" s="181">
        <f>VLOOKUP(CG48,[1]柏南!$C:$H,5,0)</f>
        <v>780</v>
      </c>
      <c r="CR48" s="173"/>
      <c r="CS48" s="174"/>
      <c r="CT48" s="172"/>
      <c r="CU48" s="173"/>
      <c r="CV48" s="174"/>
    </row>
    <row r="49" spans="1:101" ht="15" customHeight="1" x14ac:dyDescent="0.2">
      <c r="A49" s="211" t="s">
        <v>264</v>
      </c>
      <c r="B49" s="212"/>
      <c r="C49" s="212"/>
      <c r="D49" s="212"/>
      <c r="E49" s="212"/>
      <c r="F49" s="212"/>
      <c r="G49" s="212"/>
      <c r="H49" s="212"/>
      <c r="I49" s="212"/>
      <c r="J49" s="213"/>
      <c r="K49" s="185">
        <f>SUM(K45:M48)</f>
        <v>2755</v>
      </c>
      <c r="L49" s="185"/>
      <c r="M49" s="186"/>
      <c r="N49" s="187" t="str">
        <f>IF(AA63="●","●",IF(COUNTA(N45:N48)=0,"",SUMIF(N45:N48,"●",K45:K48)+SUM(N45:N48)))</f>
        <v/>
      </c>
      <c r="O49" s="188"/>
      <c r="P49" s="189"/>
      <c r="Q49" s="175" t="s">
        <v>265</v>
      </c>
      <c r="R49" s="176"/>
      <c r="S49" s="178" t="str">
        <f>VLOOKUP(Q49,[1]柏中央!$C:$H,2,0)</f>
        <v>亀甲台町１</v>
      </c>
      <c r="T49" s="179"/>
      <c r="U49" s="179"/>
      <c r="V49" s="179"/>
      <c r="W49" s="179"/>
      <c r="X49" s="179"/>
      <c r="Y49" s="179"/>
      <c r="Z49" s="180"/>
      <c r="AA49" s="181">
        <f>VLOOKUP(Q49,[1]柏中央!$C:$H,5,0)</f>
        <v>355</v>
      </c>
      <c r="AB49" s="173"/>
      <c r="AC49" s="174"/>
      <c r="AD49" s="172"/>
      <c r="AE49" s="173"/>
      <c r="AF49" s="174"/>
      <c r="AI49" s="177" t="s">
        <v>266</v>
      </c>
      <c r="AJ49" s="176"/>
      <c r="AK49" s="178" t="str">
        <f>VLOOKUP(AI49,[1]柏西!$C:$H,2,0)</f>
        <v>豊町ふるさと会館</v>
      </c>
      <c r="AL49" s="179"/>
      <c r="AM49" s="179"/>
      <c r="AN49" s="179"/>
      <c r="AO49" s="179"/>
      <c r="AP49" s="179"/>
      <c r="AQ49" s="179"/>
      <c r="AR49" s="180"/>
      <c r="AS49" s="181">
        <f>VLOOKUP(AI49,[1]柏西!$C:$H,5,0)</f>
        <v>510</v>
      </c>
      <c r="AT49" s="173"/>
      <c r="AU49" s="174"/>
      <c r="AV49" s="172"/>
      <c r="AW49" s="173"/>
      <c r="AX49" s="174"/>
      <c r="AY49" s="177" t="s">
        <v>267</v>
      </c>
      <c r="AZ49" s="176"/>
      <c r="BA49" s="178" t="str">
        <f>VLOOKUP(AY49,[1]柏西!$C:$H,2,0)</f>
        <v>野々下　５Ｂ</v>
      </c>
      <c r="BB49" s="179"/>
      <c r="BC49" s="179"/>
      <c r="BD49" s="179"/>
      <c r="BE49" s="179"/>
      <c r="BF49" s="179"/>
      <c r="BG49" s="179"/>
      <c r="BH49" s="180"/>
      <c r="BI49" s="181">
        <f>VLOOKUP(AY49,[1]柏西!$C:$H,5,0)</f>
        <v>470</v>
      </c>
      <c r="BJ49" s="173"/>
      <c r="BK49" s="174"/>
      <c r="BL49" s="172"/>
      <c r="BM49" s="173"/>
      <c r="BN49" s="174"/>
      <c r="BQ49" s="183" t="s">
        <v>268</v>
      </c>
      <c r="BR49" s="184"/>
      <c r="BS49" s="184"/>
      <c r="BT49" s="184"/>
      <c r="BU49" s="184"/>
      <c r="BV49" s="184"/>
      <c r="BW49" s="184"/>
      <c r="BX49" s="184"/>
      <c r="BY49" s="184"/>
      <c r="BZ49" s="184"/>
      <c r="CA49" s="185">
        <f>SUM(CA42:CC48)</f>
        <v>3015</v>
      </c>
      <c r="CB49" s="185"/>
      <c r="CC49" s="186"/>
      <c r="CD49" s="187" t="str">
        <f>IF(CQ53="●","●",IF(COUNTA(CD42:CD48)=0,"",SUMIF(CD42:CD48,"●",CA42:CA48)+SUM(CD42:CD48)))</f>
        <v/>
      </c>
      <c r="CE49" s="188"/>
      <c r="CF49" s="189"/>
      <c r="CG49" s="175" t="s">
        <v>269</v>
      </c>
      <c r="CH49" s="176"/>
      <c r="CI49" s="178" t="str">
        <f>VLOOKUP(CG49,[1]柏南!$C:$H,2,0)</f>
        <v>手賀の杜3・4・5</v>
      </c>
      <c r="CJ49" s="179"/>
      <c r="CK49" s="179"/>
      <c r="CL49" s="179"/>
      <c r="CM49" s="179"/>
      <c r="CN49" s="179"/>
      <c r="CO49" s="179"/>
      <c r="CP49" s="180"/>
      <c r="CQ49" s="181">
        <f>VLOOKUP(CG49,[1]柏南!$C:$H,5,0)</f>
        <v>580</v>
      </c>
      <c r="CR49" s="173"/>
      <c r="CS49" s="174"/>
      <c r="CT49" s="172"/>
      <c r="CU49" s="173"/>
      <c r="CV49" s="174"/>
    </row>
    <row r="50" spans="1:101" ht="15" customHeight="1" x14ac:dyDescent="0.2">
      <c r="A50" s="175" t="s">
        <v>270</v>
      </c>
      <c r="B50" s="176"/>
      <c r="C50" s="178" t="str">
        <f>VLOOKUP(A50,[1]柏中央!$C:$H,2,0)</f>
        <v>かやの町</v>
      </c>
      <c r="D50" s="179"/>
      <c r="E50" s="179"/>
      <c r="F50" s="179"/>
      <c r="G50" s="179"/>
      <c r="H50" s="179"/>
      <c r="I50" s="179"/>
      <c r="J50" s="180"/>
      <c r="K50" s="181">
        <f>VLOOKUP(A50,[1]柏中央!$C:$H,5,0)</f>
        <v>365</v>
      </c>
      <c r="L50" s="173"/>
      <c r="M50" s="174"/>
      <c r="N50" s="172"/>
      <c r="O50" s="173"/>
      <c r="P50" s="174"/>
      <c r="Q50" s="177" t="s">
        <v>271</v>
      </c>
      <c r="R50" s="176"/>
      <c r="S50" s="178" t="str">
        <f>VLOOKUP(Q50,[1]柏中央!$C:$H,2,0)</f>
        <v>亀甲台町１・２</v>
      </c>
      <c r="T50" s="179"/>
      <c r="U50" s="179"/>
      <c r="V50" s="179"/>
      <c r="W50" s="179"/>
      <c r="X50" s="179"/>
      <c r="Y50" s="179"/>
      <c r="Z50" s="180"/>
      <c r="AA50" s="181">
        <f>VLOOKUP(Q50,[1]柏中央!$C:$H,5,0)</f>
        <v>300</v>
      </c>
      <c r="AB50" s="173"/>
      <c r="AC50" s="174"/>
      <c r="AD50" s="172"/>
      <c r="AE50" s="173"/>
      <c r="AF50" s="174"/>
      <c r="AI50" s="183" t="s">
        <v>272</v>
      </c>
      <c r="AJ50" s="184"/>
      <c r="AK50" s="184"/>
      <c r="AL50" s="184"/>
      <c r="AM50" s="184"/>
      <c r="AN50" s="184"/>
      <c r="AO50" s="184"/>
      <c r="AP50" s="184"/>
      <c r="AQ50" s="184"/>
      <c r="AR50" s="184"/>
      <c r="AS50" s="185">
        <f>SUM(AS45:AU49)</f>
        <v>2440</v>
      </c>
      <c r="AT50" s="185"/>
      <c r="AU50" s="186"/>
      <c r="AV50" s="187" t="str">
        <f>IF(BI52="●","●",IF(COUNTA(AV45:AV49)=0,"",SUMIF(AV45:AV49,"●",AS45:AS49)+SUM(AV45:AV49)))</f>
        <v/>
      </c>
      <c r="AW50" s="188"/>
      <c r="AX50" s="189"/>
      <c r="AY50" s="177" t="s">
        <v>273</v>
      </c>
      <c r="AZ50" s="176"/>
      <c r="BA50" s="178" t="str">
        <f>VLOOKUP(AY50,[1]柏西!$C:$H,2,0)</f>
        <v>野々下　６</v>
      </c>
      <c r="BB50" s="179"/>
      <c r="BC50" s="179"/>
      <c r="BD50" s="179"/>
      <c r="BE50" s="179"/>
      <c r="BF50" s="179"/>
      <c r="BG50" s="179"/>
      <c r="BH50" s="180"/>
      <c r="BI50" s="181">
        <f>VLOOKUP(AY50,[1]柏西!$C:$H,5,0)</f>
        <v>700</v>
      </c>
      <c r="BJ50" s="173"/>
      <c r="BK50" s="174"/>
      <c r="BL50" s="172"/>
      <c r="BM50" s="173"/>
      <c r="BN50" s="174"/>
      <c r="BQ50" s="175" t="s">
        <v>274</v>
      </c>
      <c r="BR50" s="176"/>
      <c r="BS50" s="178" t="str">
        <f>VLOOKUP(BQ50,[1]柏南!$C:$H,2,0)</f>
        <v>藤心１</v>
      </c>
      <c r="BT50" s="179"/>
      <c r="BU50" s="179"/>
      <c r="BV50" s="179"/>
      <c r="BW50" s="179"/>
      <c r="BX50" s="179"/>
      <c r="BY50" s="179"/>
      <c r="BZ50" s="180"/>
      <c r="CA50" s="181">
        <f>VLOOKUP(BQ50,[1]柏南!$C:$H,5,0)</f>
        <v>560</v>
      </c>
      <c r="CB50" s="173"/>
      <c r="CC50" s="174"/>
      <c r="CD50" s="172"/>
      <c r="CE50" s="173"/>
      <c r="CF50" s="174"/>
      <c r="CG50" s="175" t="s">
        <v>275</v>
      </c>
      <c r="CH50" s="176"/>
      <c r="CI50" s="178" t="str">
        <f>VLOOKUP(CG50,[1]柏南!$C:$H,2,0)</f>
        <v>鷲野谷・岩井</v>
      </c>
      <c r="CJ50" s="179"/>
      <c r="CK50" s="179"/>
      <c r="CL50" s="179"/>
      <c r="CM50" s="179"/>
      <c r="CN50" s="179"/>
      <c r="CO50" s="179"/>
      <c r="CP50" s="180"/>
      <c r="CQ50" s="181">
        <f>VLOOKUP(CG50,[1]柏南!$C:$H,5,0)</f>
        <v>260</v>
      </c>
      <c r="CR50" s="173"/>
      <c r="CS50" s="174"/>
      <c r="CT50" s="172"/>
      <c r="CU50" s="173"/>
      <c r="CV50" s="174"/>
    </row>
    <row r="51" spans="1:101" ht="15" customHeight="1" thickBot="1" x14ac:dyDescent="0.25">
      <c r="A51" s="175" t="s">
        <v>276</v>
      </c>
      <c r="B51" s="176"/>
      <c r="C51" s="178" t="str">
        <f>VLOOKUP(A51,[1]柏中央!$C:$H,2,0)</f>
        <v>西町Ａ豊四季台1</v>
      </c>
      <c r="D51" s="179"/>
      <c r="E51" s="179"/>
      <c r="F51" s="179"/>
      <c r="G51" s="179"/>
      <c r="H51" s="179"/>
      <c r="I51" s="179"/>
      <c r="J51" s="180"/>
      <c r="K51" s="181">
        <f>VLOOKUP(A51,[1]柏中央!$C:$H,5,0)</f>
        <v>280</v>
      </c>
      <c r="L51" s="173"/>
      <c r="M51" s="174"/>
      <c r="N51" s="172"/>
      <c r="O51" s="173"/>
      <c r="P51" s="174"/>
      <c r="Q51" s="175" t="s">
        <v>277</v>
      </c>
      <c r="R51" s="176"/>
      <c r="S51" s="178" t="str">
        <f>VLOOKUP(Q51,[1]柏中央!$C:$H,2,0)</f>
        <v>ひばりが丘</v>
      </c>
      <c r="T51" s="179"/>
      <c r="U51" s="179"/>
      <c r="V51" s="179"/>
      <c r="W51" s="179"/>
      <c r="X51" s="179"/>
      <c r="Y51" s="179"/>
      <c r="Z51" s="180"/>
      <c r="AA51" s="181">
        <f>VLOOKUP(Q51,[1]柏中央!$C:$H,5,0)</f>
        <v>430</v>
      </c>
      <c r="AB51" s="173"/>
      <c r="AC51" s="174"/>
      <c r="AD51" s="172"/>
      <c r="AE51" s="173"/>
      <c r="AF51" s="174"/>
      <c r="AI51" s="177" t="s">
        <v>278</v>
      </c>
      <c r="AJ51" s="176"/>
      <c r="AK51" s="178" t="str">
        <f>VLOOKUP(AI51,[1]柏西!$C:$H,2,0)</f>
        <v>豊住１・２</v>
      </c>
      <c r="AL51" s="179"/>
      <c r="AM51" s="179"/>
      <c r="AN51" s="179"/>
      <c r="AO51" s="179"/>
      <c r="AP51" s="179"/>
      <c r="AQ51" s="179"/>
      <c r="AR51" s="180"/>
      <c r="AS51" s="181">
        <f>VLOOKUP(AI51,[1]柏西!$C:$H,5,0)</f>
        <v>685</v>
      </c>
      <c r="AT51" s="173"/>
      <c r="AU51" s="174"/>
      <c r="AV51" s="172"/>
      <c r="AW51" s="173"/>
      <c r="AX51" s="174"/>
      <c r="AY51" s="214" t="s">
        <v>279</v>
      </c>
      <c r="AZ51" s="215"/>
      <c r="BA51" s="215"/>
      <c r="BB51" s="215"/>
      <c r="BC51" s="215"/>
      <c r="BD51" s="215"/>
      <c r="BE51" s="215"/>
      <c r="BF51" s="215"/>
      <c r="BG51" s="215"/>
      <c r="BH51" s="215"/>
      <c r="BI51" s="216">
        <f>SUM(BI45:BK50)</f>
        <v>2875</v>
      </c>
      <c r="BJ51" s="216"/>
      <c r="BK51" s="217"/>
      <c r="BL51" s="218" t="str">
        <f>IF(BI52="●","●",IF(COUNTA(BL45:BL50)=0,"",SUMIF(BL45:BL50,"●",BI45:BI50)+SUM(BL45:BL50)))</f>
        <v/>
      </c>
      <c r="BM51" s="219"/>
      <c r="BN51" s="220"/>
      <c r="BQ51" s="175" t="s">
        <v>280</v>
      </c>
      <c r="BR51" s="176"/>
      <c r="BS51" s="178" t="str">
        <f>VLOOKUP(BQ51,[1]柏南!$C:$H,2,0)</f>
        <v>藤心２</v>
      </c>
      <c r="BT51" s="179"/>
      <c r="BU51" s="179"/>
      <c r="BV51" s="179"/>
      <c r="BW51" s="179"/>
      <c r="BX51" s="179"/>
      <c r="BY51" s="179"/>
      <c r="BZ51" s="180"/>
      <c r="CA51" s="181">
        <f>VLOOKUP(BQ51,[1]柏南!$C:$H,5,0)</f>
        <v>390</v>
      </c>
      <c r="CB51" s="173"/>
      <c r="CC51" s="174"/>
      <c r="CD51" s="172"/>
      <c r="CE51" s="173"/>
      <c r="CF51" s="174"/>
      <c r="CG51" s="175" t="s">
        <v>281</v>
      </c>
      <c r="CH51" s="176"/>
      <c r="CI51" s="178" t="str">
        <f>VLOOKUP(CG51,[1]柏南!$C:$H,2,0)</f>
        <v>五條谷・大井</v>
      </c>
      <c r="CJ51" s="179"/>
      <c r="CK51" s="179"/>
      <c r="CL51" s="179"/>
      <c r="CM51" s="179"/>
      <c r="CN51" s="179"/>
      <c r="CO51" s="179"/>
      <c r="CP51" s="180"/>
      <c r="CQ51" s="181">
        <f>VLOOKUP(CG51,[1]柏南!$C:$H,5,0)</f>
        <v>270</v>
      </c>
      <c r="CR51" s="173"/>
      <c r="CS51" s="174"/>
      <c r="CT51" s="172"/>
      <c r="CU51" s="173"/>
      <c r="CV51" s="174"/>
    </row>
    <row r="52" spans="1:101" ht="15" customHeight="1" thickTop="1" thickBot="1" x14ac:dyDescent="0.25">
      <c r="A52" s="175" t="s">
        <v>282</v>
      </c>
      <c r="B52" s="176"/>
      <c r="C52" s="178" t="str">
        <f>VLOOKUP(A52,[1]柏中央!$C:$H,2,0)</f>
        <v>西町Ｂ豊四季台1</v>
      </c>
      <c r="D52" s="179"/>
      <c r="E52" s="179"/>
      <c r="F52" s="179"/>
      <c r="G52" s="179"/>
      <c r="H52" s="179"/>
      <c r="I52" s="179"/>
      <c r="J52" s="180"/>
      <c r="K52" s="181">
        <f>VLOOKUP(A52,[1]柏中央!$C:$H,5,0)</f>
        <v>470</v>
      </c>
      <c r="L52" s="173"/>
      <c r="M52" s="174"/>
      <c r="N52" s="172"/>
      <c r="O52" s="173"/>
      <c r="P52" s="174"/>
      <c r="Q52" s="183" t="s">
        <v>283</v>
      </c>
      <c r="R52" s="184"/>
      <c r="S52" s="184"/>
      <c r="T52" s="184"/>
      <c r="U52" s="184"/>
      <c r="V52" s="184"/>
      <c r="W52" s="184"/>
      <c r="X52" s="184"/>
      <c r="Y52" s="184"/>
      <c r="Z52" s="184"/>
      <c r="AA52" s="185">
        <f>SUM(AA49:AC51)</f>
        <v>1085</v>
      </c>
      <c r="AB52" s="185"/>
      <c r="AC52" s="186"/>
      <c r="AD52" s="187" t="str">
        <f>IF(AA63="●","●",IF(COUNTA(AD49:AD51)=0,"",SUMIF(AD49:AD51,"●",AA49:AA51)+SUM(AD49:AD51)))</f>
        <v/>
      </c>
      <c r="AE52" s="188"/>
      <c r="AF52" s="189"/>
      <c r="AI52" s="177" t="s">
        <v>284</v>
      </c>
      <c r="AJ52" s="176"/>
      <c r="AK52" s="178" t="str">
        <f>VLOOKUP(AI52,[1]柏西!$C:$H,2,0)</f>
        <v>豊住３</v>
      </c>
      <c r="AL52" s="179"/>
      <c r="AM52" s="179"/>
      <c r="AN52" s="179"/>
      <c r="AO52" s="179"/>
      <c r="AP52" s="179"/>
      <c r="AQ52" s="179"/>
      <c r="AR52" s="180"/>
      <c r="AS52" s="181">
        <f>VLOOKUP(AI52,[1]柏西!$C:$H,5,0)</f>
        <v>445</v>
      </c>
      <c r="AT52" s="173"/>
      <c r="AU52" s="174"/>
      <c r="AV52" s="172"/>
      <c r="AW52" s="173"/>
      <c r="AX52" s="174"/>
      <c r="AY52" s="221" t="s">
        <v>285</v>
      </c>
      <c r="AZ52" s="222"/>
      <c r="BA52" s="223">
        <f>AS17+AS24+AS34+AS38+AS44+AS50+AS55+AS58+AS63+BI18+BI23+BI32+BI41+BI44+BI51</f>
        <v>36565</v>
      </c>
      <c r="BB52" s="224"/>
      <c r="BC52" s="224"/>
      <c r="BD52" s="224"/>
      <c r="BE52" s="224"/>
      <c r="BF52" s="224"/>
      <c r="BG52" s="224"/>
      <c r="BH52" s="225"/>
      <c r="BI52" s="226"/>
      <c r="BJ52" s="227"/>
      <c r="BK52" s="227"/>
      <c r="BL52" s="228"/>
      <c r="BM52" s="228"/>
      <c r="BN52" s="229"/>
      <c r="BQ52" s="175" t="s">
        <v>286</v>
      </c>
      <c r="BR52" s="176"/>
      <c r="BS52" s="178" t="str">
        <f>VLOOKUP(BQ52,[1]柏南!$C:$H,2,0)</f>
        <v>藤心３・４</v>
      </c>
      <c r="BT52" s="179"/>
      <c r="BU52" s="179"/>
      <c r="BV52" s="179"/>
      <c r="BW52" s="179"/>
      <c r="BX52" s="179"/>
      <c r="BY52" s="179"/>
      <c r="BZ52" s="180"/>
      <c r="CA52" s="181">
        <f>VLOOKUP(BQ52,[1]柏南!$C:$H,5,0)</f>
        <v>430</v>
      </c>
      <c r="CB52" s="173"/>
      <c r="CC52" s="174"/>
      <c r="CD52" s="172"/>
      <c r="CE52" s="173"/>
      <c r="CF52" s="174"/>
      <c r="CG52" s="230" t="s">
        <v>287</v>
      </c>
      <c r="CH52" s="231"/>
      <c r="CI52" s="231"/>
      <c r="CJ52" s="231"/>
      <c r="CK52" s="231"/>
      <c r="CL52" s="231"/>
      <c r="CM52" s="231"/>
      <c r="CN52" s="231"/>
      <c r="CO52" s="231"/>
      <c r="CP52" s="232"/>
      <c r="CQ52" s="233">
        <f>SUM(CQ45:CS51)</f>
        <v>3335</v>
      </c>
      <c r="CR52" s="234"/>
      <c r="CS52" s="235"/>
      <c r="CT52" s="218" t="str">
        <f>IF(CQ53="●","●",IF(COUNTA(CT45:CT51)=0,"",SUMIF(CT45:CT51,"●",CQ45:CQ51)+SUM(CT45:CT51)))</f>
        <v/>
      </c>
      <c r="CU52" s="219"/>
      <c r="CV52" s="220"/>
    </row>
    <row r="53" spans="1:101" ht="15" customHeight="1" x14ac:dyDescent="0.2">
      <c r="A53" s="183" t="s">
        <v>288</v>
      </c>
      <c r="B53" s="184"/>
      <c r="C53" s="184"/>
      <c r="D53" s="184"/>
      <c r="E53" s="184"/>
      <c r="F53" s="184"/>
      <c r="G53" s="184"/>
      <c r="H53" s="184"/>
      <c r="I53" s="184"/>
      <c r="J53" s="184"/>
      <c r="K53" s="185">
        <f>SUM(K50:M52)</f>
        <v>1115</v>
      </c>
      <c r="L53" s="185"/>
      <c r="M53" s="186"/>
      <c r="N53" s="187" t="str">
        <f>IF(AA63="●","●",IF(COUNTA(N50:N52)=0,"",SUMIF(N50:N52,"●",K50:K52)+SUM(N50:N52)))</f>
        <v/>
      </c>
      <c r="O53" s="188"/>
      <c r="P53" s="189"/>
      <c r="Q53" s="175" t="s">
        <v>289</v>
      </c>
      <c r="R53" s="176"/>
      <c r="S53" s="178" t="str">
        <f>VLOOKUP(Q53,[1]柏中央!$C:$H,2,0)</f>
        <v>柏Ｃ</v>
      </c>
      <c r="T53" s="179"/>
      <c r="U53" s="179"/>
      <c r="V53" s="179"/>
      <c r="W53" s="179"/>
      <c r="X53" s="179"/>
      <c r="Y53" s="179"/>
      <c r="Z53" s="180"/>
      <c r="AA53" s="181">
        <f>VLOOKUP(Q53,[1]柏中央!$C:$H,5,0)</f>
        <v>460</v>
      </c>
      <c r="AB53" s="173"/>
      <c r="AC53" s="174"/>
      <c r="AD53" s="172"/>
      <c r="AE53" s="173"/>
      <c r="AF53" s="174"/>
      <c r="AI53" s="177" t="s">
        <v>290</v>
      </c>
      <c r="AJ53" s="176"/>
      <c r="AK53" s="178" t="str">
        <f>VLOOKUP(AI53,[1]柏西!$C:$H,2,0)</f>
        <v>豊住４</v>
      </c>
      <c r="AL53" s="179"/>
      <c r="AM53" s="179"/>
      <c r="AN53" s="179"/>
      <c r="AO53" s="179"/>
      <c r="AP53" s="179"/>
      <c r="AQ53" s="179"/>
      <c r="AR53" s="180"/>
      <c r="AS53" s="181">
        <f>VLOOKUP(AI53,[1]柏西!$C:$H,5,0)</f>
        <v>245</v>
      </c>
      <c r="AT53" s="173"/>
      <c r="AU53" s="174"/>
      <c r="AV53" s="172"/>
      <c r="AW53" s="173"/>
      <c r="AX53" s="174"/>
      <c r="AY53" s="236"/>
      <c r="AZ53" s="237"/>
      <c r="BA53" s="238"/>
      <c r="BB53" s="239"/>
      <c r="BC53" s="239"/>
      <c r="BD53" s="239"/>
      <c r="BE53" s="239"/>
      <c r="BF53" s="239"/>
      <c r="BG53" s="239"/>
      <c r="BH53" s="240"/>
      <c r="BI53" s="241"/>
      <c r="BJ53" s="228"/>
      <c r="BK53" s="228"/>
      <c r="BL53" s="228"/>
      <c r="BM53" s="228"/>
      <c r="BN53" s="229"/>
      <c r="BQ53" s="177" t="s">
        <v>291</v>
      </c>
      <c r="BR53" s="176"/>
      <c r="BS53" s="178" t="str">
        <f>VLOOKUP(BQ53,[1]柏南!$C:$H,2,0)</f>
        <v>藤心4・5</v>
      </c>
      <c r="BT53" s="179"/>
      <c r="BU53" s="179"/>
      <c r="BV53" s="179"/>
      <c r="BW53" s="179"/>
      <c r="BX53" s="179"/>
      <c r="BY53" s="179"/>
      <c r="BZ53" s="180"/>
      <c r="CA53" s="181">
        <f>VLOOKUP(BQ53,[1]柏南!$C:$H,5,0)</f>
        <v>490</v>
      </c>
      <c r="CB53" s="173"/>
      <c r="CC53" s="174"/>
      <c r="CD53" s="172"/>
      <c r="CE53" s="173"/>
      <c r="CF53" s="174"/>
      <c r="CG53" s="221" t="s">
        <v>285</v>
      </c>
      <c r="CH53" s="222"/>
      <c r="CI53" s="223">
        <f>CA16+CA22+CA26+CA29+CA33+CA41+CA49+CA55+CA64+CQ16+CQ24+CQ32+CQ35+CQ44+CQ52</f>
        <v>35565</v>
      </c>
      <c r="CJ53" s="224"/>
      <c r="CK53" s="224"/>
      <c r="CL53" s="224"/>
      <c r="CM53" s="224"/>
      <c r="CN53" s="224"/>
      <c r="CO53" s="224"/>
      <c r="CP53" s="225"/>
      <c r="CQ53" s="226"/>
      <c r="CR53" s="227"/>
      <c r="CS53" s="227"/>
      <c r="CT53" s="228"/>
      <c r="CU53" s="228"/>
      <c r="CV53" s="229"/>
    </row>
    <row r="54" spans="1:101" ht="15" customHeight="1" thickBot="1" x14ac:dyDescent="0.25">
      <c r="A54" s="175" t="s">
        <v>292</v>
      </c>
      <c r="B54" s="176"/>
      <c r="C54" s="178" t="str">
        <f>VLOOKUP(A54,[1]柏中央!$C:$H,2,0)</f>
        <v>篠籠田　B</v>
      </c>
      <c r="D54" s="179"/>
      <c r="E54" s="179"/>
      <c r="F54" s="179"/>
      <c r="G54" s="179"/>
      <c r="H54" s="179"/>
      <c r="I54" s="179"/>
      <c r="J54" s="180"/>
      <c r="K54" s="181">
        <f>VLOOKUP(A54,[1]柏中央!$C:$H,5,0)</f>
        <v>800</v>
      </c>
      <c r="L54" s="173"/>
      <c r="M54" s="174"/>
      <c r="N54" s="172"/>
      <c r="O54" s="173"/>
      <c r="P54" s="174"/>
      <c r="Q54" s="175" t="s">
        <v>293</v>
      </c>
      <c r="R54" s="176"/>
      <c r="S54" s="178" t="str">
        <f>VLOOKUP(Q54,[1]柏中央!$C:$H,2,0)</f>
        <v>柏 DE</v>
      </c>
      <c r="T54" s="179"/>
      <c r="U54" s="179"/>
      <c r="V54" s="179"/>
      <c r="W54" s="179"/>
      <c r="X54" s="179"/>
      <c r="Y54" s="179"/>
      <c r="Z54" s="180"/>
      <c r="AA54" s="181">
        <f>VLOOKUP(Q54,[1]柏中央!$C:$H,5,0)</f>
        <v>520</v>
      </c>
      <c r="AB54" s="173"/>
      <c r="AC54" s="174"/>
      <c r="AD54" s="172"/>
      <c r="AE54" s="173"/>
      <c r="AF54" s="174"/>
      <c r="AI54" s="177" t="s">
        <v>294</v>
      </c>
      <c r="AJ54" s="176"/>
      <c r="AK54" s="178" t="str">
        <f>VLOOKUP(AI54,[1]柏西!$C:$H,2,0)</f>
        <v>豊住５</v>
      </c>
      <c r="AL54" s="179"/>
      <c r="AM54" s="179"/>
      <c r="AN54" s="179"/>
      <c r="AO54" s="179"/>
      <c r="AP54" s="179"/>
      <c r="AQ54" s="179"/>
      <c r="AR54" s="180"/>
      <c r="AS54" s="181">
        <f>VLOOKUP(AI54,[1]柏西!$C:$H,5,0)</f>
        <v>530</v>
      </c>
      <c r="AT54" s="173"/>
      <c r="AU54" s="174"/>
      <c r="AV54" s="172"/>
      <c r="AW54" s="173"/>
      <c r="AX54" s="174"/>
      <c r="AY54" s="242"/>
      <c r="AZ54" s="243"/>
      <c r="BA54" s="244"/>
      <c r="BB54" s="245"/>
      <c r="BC54" s="245"/>
      <c r="BD54" s="245"/>
      <c r="BE54" s="245"/>
      <c r="BF54" s="245"/>
      <c r="BG54" s="245"/>
      <c r="BH54" s="246"/>
      <c r="BI54" s="247"/>
      <c r="BJ54" s="248"/>
      <c r="BK54" s="248"/>
      <c r="BL54" s="248"/>
      <c r="BM54" s="248"/>
      <c r="BN54" s="249"/>
      <c r="BQ54" s="175" t="s">
        <v>295</v>
      </c>
      <c r="BR54" s="176"/>
      <c r="BS54" s="178" t="str">
        <f>VLOOKUP(BQ54,[1]柏南!$C:$H,2,0)</f>
        <v>逆井藤ノ台</v>
      </c>
      <c r="BT54" s="179"/>
      <c r="BU54" s="179"/>
      <c r="BV54" s="179"/>
      <c r="BW54" s="179"/>
      <c r="BX54" s="179"/>
      <c r="BY54" s="179"/>
      <c r="BZ54" s="180"/>
      <c r="CA54" s="181">
        <f>VLOOKUP(BQ54,[1]柏南!$C:$H,5,0)</f>
        <v>490</v>
      </c>
      <c r="CB54" s="173"/>
      <c r="CC54" s="174"/>
      <c r="CD54" s="172"/>
      <c r="CE54" s="173"/>
      <c r="CF54" s="174"/>
      <c r="CG54" s="236"/>
      <c r="CH54" s="237"/>
      <c r="CI54" s="238"/>
      <c r="CJ54" s="239"/>
      <c r="CK54" s="239"/>
      <c r="CL54" s="239"/>
      <c r="CM54" s="239"/>
      <c r="CN54" s="239"/>
      <c r="CO54" s="239"/>
      <c r="CP54" s="240"/>
      <c r="CQ54" s="241"/>
      <c r="CR54" s="228"/>
      <c r="CS54" s="228"/>
      <c r="CT54" s="228"/>
      <c r="CU54" s="228"/>
      <c r="CV54" s="229"/>
    </row>
    <row r="55" spans="1:101" ht="15" customHeight="1" thickBot="1" x14ac:dyDescent="0.25">
      <c r="A55" s="175" t="s">
        <v>296</v>
      </c>
      <c r="B55" s="176"/>
      <c r="C55" s="178" t="str">
        <f>VLOOKUP(A55,[1]柏中央!$C:$H,2,0)</f>
        <v>篠籠田　C</v>
      </c>
      <c r="D55" s="179"/>
      <c r="E55" s="179"/>
      <c r="F55" s="179"/>
      <c r="G55" s="179"/>
      <c r="H55" s="179"/>
      <c r="I55" s="179"/>
      <c r="J55" s="180"/>
      <c r="K55" s="181">
        <f>VLOOKUP(A55,[1]柏中央!$C:$H,5,0)</f>
        <v>420</v>
      </c>
      <c r="L55" s="173"/>
      <c r="M55" s="174"/>
      <c r="N55" s="172"/>
      <c r="O55" s="173"/>
      <c r="P55" s="174"/>
      <c r="Q55" s="183" t="s">
        <v>297</v>
      </c>
      <c r="R55" s="184"/>
      <c r="S55" s="184"/>
      <c r="T55" s="184"/>
      <c r="U55" s="184"/>
      <c r="V55" s="184"/>
      <c r="W55" s="184"/>
      <c r="X55" s="184"/>
      <c r="Y55" s="184"/>
      <c r="Z55" s="184"/>
      <c r="AA55" s="185">
        <f>SUM(AA53:AC54)</f>
        <v>980</v>
      </c>
      <c r="AB55" s="185"/>
      <c r="AC55" s="186"/>
      <c r="AD55" s="187" t="str">
        <f>IF(AA63="●","●",IF(COUNTA(AD53:AD54)=0,"",SUMIF(AD53:AD54,"●",AA53:AA54)+SUM(AD53:AD54)))</f>
        <v/>
      </c>
      <c r="AE55" s="188"/>
      <c r="AF55" s="189"/>
      <c r="AI55" s="183" t="s">
        <v>298</v>
      </c>
      <c r="AJ55" s="184"/>
      <c r="AK55" s="184"/>
      <c r="AL55" s="184"/>
      <c r="AM55" s="184"/>
      <c r="AN55" s="184"/>
      <c r="AO55" s="184"/>
      <c r="AP55" s="184"/>
      <c r="AQ55" s="184"/>
      <c r="AR55" s="184"/>
      <c r="AS55" s="185">
        <f>SUM(AS51:AU54)</f>
        <v>1905</v>
      </c>
      <c r="AT55" s="185"/>
      <c r="AU55" s="186"/>
      <c r="AV55" s="187" t="str">
        <f>IF(BI52="●","●",IF(COUNTA(AV51:AV54)=0,"",SUMIF(AV51:AV54,"●",AS51:AS54)+SUM(AV51:AV54)))</f>
        <v/>
      </c>
      <c r="AW55" s="188"/>
      <c r="AX55" s="189"/>
      <c r="BQ55" s="214" t="s">
        <v>299</v>
      </c>
      <c r="BR55" s="215"/>
      <c r="BS55" s="215"/>
      <c r="BT55" s="215"/>
      <c r="BU55" s="215"/>
      <c r="BV55" s="215"/>
      <c r="BW55" s="215"/>
      <c r="BX55" s="215"/>
      <c r="BY55" s="215"/>
      <c r="BZ55" s="215"/>
      <c r="CA55" s="216">
        <f>SUM(CA50:CC54)</f>
        <v>2360</v>
      </c>
      <c r="CB55" s="216"/>
      <c r="CC55" s="217"/>
      <c r="CD55" s="191" t="str">
        <f>IF(CQ53="●","●",IF(COUNTA(CD50:CD54)=0,"",SUMIF(CD50:CD54,"●",CA50:CA54)+SUM(CD50:CD54)))</f>
        <v/>
      </c>
      <c r="CE55" s="192"/>
      <c r="CF55" s="193"/>
      <c r="CG55" s="242"/>
      <c r="CH55" s="243"/>
      <c r="CI55" s="244"/>
      <c r="CJ55" s="245"/>
      <c r="CK55" s="245"/>
      <c r="CL55" s="245"/>
      <c r="CM55" s="245"/>
      <c r="CN55" s="245"/>
      <c r="CO55" s="245"/>
      <c r="CP55" s="246"/>
      <c r="CQ55" s="247"/>
      <c r="CR55" s="248"/>
      <c r="CS55" s="248"/>
      <c r="CT55" s="248"/>
      <c r="CU55" s="248"/>
      <c r="CV55" s="249"/>
    </row>
    <row r="56" spans="1:101" ht="15" customHeight="1" x14ac:dyDescent="0.2">
      <c r="A56" s="175" t="s">
        <v>300</v>
      </c>
      <c r="B56" s="176"/>
      <c r="C56" s="178" t="str">
        <f>VLOOKUP(A56,[1]柏中央!$C:$H,2,0)</f>
        <v>篠籠田　D</v>
      </c>
      <c r="D56" s="179"/>
      <c r="E56" s="179"/>
      <c r="F56" s="179"/>
      <c r="G56" s="179"/>
      <c r="H56" s="179"/>
      <c r="I56" s="179"/>
      <c r="J56" s="180"/>
      <c r="K56" s="181">
        <f>VLOOKUP(A56,[1]柏中央!$C:$H,5,0)</f>
        <v>320</v>
      </c>
      <c r="L56" s="173"/>
      <c r="M56" s="174"/>
      <c r="N56" s="172"/>
      <c r="O56" s="173"/>
      <c r="P56" s="174"/>
      <c r="Q56" s="175" t="s">
        <v>301</v>
      </c>
      <c r="R56" s="176"/>
      <c r="S56" s="178" t="str">
        <f>VLOOKUP(Q56,[1]柏中央!$C:$H,2,0)</f>
        <v>北柏１.4</v>
      </c>
      <c r="T56" s="179"/>
      <c r="U56" s="179"/>
      <c r="V56" s="179"/>
      <c r="W56" s="179"/>
      <c r="X56" s="179"/>
      <c r="Y56" s="179"/>
      <c r="Z56" s="180"/>
      <c r="AA56" s="181">
        <f>VLOOKUP(Q56,[1]柏中央!$C:$H,5,0)</f>
        <v>490</v>
      </c>
      <c r="AB56" s="173"/>
      <c r="AC56" s="174"/>
      <c r="AD56" s="172"/>
      <c r="AE56" s="173"/>
      <c r="AF56" s="174"/>
      <c r="AI56" s="177" t="s">
        <v>302</v>
      </c>
      <c r="AJ56" s="176"/>
      <c r="AK56" s="178" t="str">
        <f>VLOOKUP(AI56,[1]柏西!$C:$H,2,0)</f>
        <v>東中新宿１・光が丘１</v>
      </c>
      <c r="AL56" s="179"/>
      <c r="AM56" s="179"/>
      <c r="AN56" s="179"/>
      <c r="AO56" s="179"/>
      <c r="AP56" s="179"/>
      <c r="AQ56" s="179"/>
      <c r="AR56" s="180"/>
      <c r="AS56" s="181">
        <f>VLOOKUP(AI56,[1]柏西!$C:$H,5,0)</f>
        <v>710</v>
      </c>
      <c r="AT56" s="173"/>
      <c r="AU56" s="174"/>
      <c r="AV56" s="172"/>
      <c r="AW56" s="173"/>
      <c r="AX56" s="174"/>
      <c r="BQ56" s="175" t="s">
        <v>303</v>
      </c>
      <c r="BR56" s="176"/>
      <c r="BS56" s="178" t="str">
        <f>VLOOKUP(BQ56,[1]柏南!$C:$H,2,0)</f>
        <v>西山１</v>
      </c>
      <c r="BT56" s="179"/>
      <c r="BU56" s="179"/>
      <c r="BV56" s="179"/>
      <c r="BW56" s="179"/>
      <c r="BX56" s="179"/>
      <c r="BY56" s="179"/>
      <c r="BZ56" s="180"/>
      <c r="CA56" s="181">
        <f>VLOOKUP(BQ56,[1]柏南!$C:$H,5,0)</f>
        <v>295</v>
      </c>
      <c r="CB56" s="173"/>
      <c r="CC56" s="174"/>
      <c r="CD56" s="172"/>
      <c r="CE56" s="173"/>
      <c r="CF56" s="174"/>
    </row>
    <row r="57" spans="1:101" ht="15" customHeight="1" x14ac:dyDescent="0.2">
      <c r="A57" s="175" t="s">
        <v>304</v>
      </c>
      <c r="B57" s="176"/>
      <c r="C57" s="178" t="str">
        <f>VLOOKUP(A57,[1]柏中央!$C:$H,2,0)</f>
        <v>篠籠田　E</v>
      </c>
      <c r="D57" s="179"/>
      <c r="E57" s="179"/>
      <c r="F57" s="179"/>
      <c r="G57" s="179"/>
      <c r="H57" s="179"/>
      <c r="I57" s="179"/>
      <c r="J57" s="180"/>
      <c r="K57" s="181">
        <f>VLOOKUP(A57,[1]柏中央!$C:$H,5,0)</f>
        <v>720</v>
      </c>
      <c r="L57" s="173"/>
      <c r="M57" s="174"/>
      <c r="N57" s="172"/>
      <c r="O57" s="173"/>
      <c r="P57" s="174"/>
      <c r="Q57" s="175" t="s">
        <v>305</v>
      </c>
      <c r="R57" s="176"/>
      <c r="S57" s="178" t="str">
        <f>VLOOKUP(Q57,[1]柏中央!$C:$H,2,0)</f>
        <v>北柏２・.5</v>
      </c>
      <c r="T57" s="179"/>
      <c r="U57" s="179"/>
      <c r="V57" s="179"/>
      <c r="W57" s="179"/>
      <c r="X57" s="179"/>
      <c r="Y57" s="179"/>
      <c r="Z57" s="180"/>
      <c r="AA57" s="181">
        <f>VLOOKUP(Q57,[1]柏中央!$C:$H,5,0)</f>
        <v>840</v>
      </c>
      <c r="AB57" s="173"/>
      <c r="AC57" s="174"/>
      <c r="AD57" s="172"/>
      <c r="AE57" s="173"/>
      <c r="AF57" s="174"/>
      <c r="AI57" s="177" t="s">
        <v>306</v>
      </c>
      <c r="AJ57" s="176"/>
      <c r="AK57" s="178" t="str">
        <f>VLOOKUP(AI57,[1]柏西!$C:$H,2,0)</f>
        <v>東中新宿4</v>
      </c>
      <c r="AL57" s="179"/>
      <c r="AM57" s="179"/>
      <c r="AN57" s="179"/>
      <c r="AO57" s="179"/>
      <c r="AP57" s="179"/>
      <c r="AQ57" s="179"/>
      <c r="AR57" s="180"/>
      <c r="AS57" s="181">
        <f>VLOOKUP(AI57,[1]柏西!$C:$H,5,0)</f>
        <v>780</v>
      </c>
      <c r="AT57" s="173"/>
      <c r="AU57" s="174"/>
      <c r="AV57" s="172"/>
      <c r="AW57" s="173"/>
      <c r="AX57" s="174"/>
      <c r="BQ57" s="177" t="s">
        <v>307</v>
      </c>
      <c r="BR57" s="182"/>
      <c r="BS57" s="178" t="str">
        <f>VLOOKUP(BQ57,[1]柏南!$C:$H,2,0)</f>
        <v>西山２</v>
      </c>
      <c r="BT57" s="179"/>
      <c r="BU57" s="179"/>
      <c r="BV57" s="179"/>
      <c r="BW57" s="179"/>
      <c r="BX57" s="179"/>
      <c r="BY57" s="179"/>
      <c r="BZ57" s="180"/>
      <c r="CA57" s="181">
        <f>VLOOKUP(BQ57,[1]柏南!$C:$H,5,0)</f>
        <v>350</v>
      </c>
      <c r="CB57" s="173"/>
      <c r="CC57" s="174"/>
      <c r="CD57" s="172"/>
      <c r="CE57" s="173"/>
      <c r="CF57" s="174"/>
    </row>
    <row r="58" spans="1:101" ht="15" customHeight="1" x14ac:dyDescent="0.2">
      <c r="A58" s="175" t="s">
        <v>308</v>
      </c>
      <c r="B58" s="176"/>
      <c r="C58" s="178" t="str">
        <f>VLOOKUP(A58,[1]柏中央!$C:$H,2,0)</f>
        <v>篠籠田 F　</v>
      </c>
      <c r="D58" s="179"/>
      <c r="E58" s="179"/>
      <c r="F58" s="179"/>
      <c r="G58" s="179"/>
      <c r="H58" s="179"/>
      <c r="I58" s="179"/>
      <c r="J58" s="180"/>
      <c r="K58" s="181">
        <f>VLOOKUP(A58,[1]柏中央!$C:$H,5,0)</f>
        <v>615</v>
      </c>
      <c r="L58" s="173"/>
      <c r="M58" s="174"/>
      <c r="N58" s="172"/>
      <c r="O58" s="173"/>
      <c r="P58" s="174"/>
      <c r="Q58" s="175" t="s">
        <v>309</v>
      </c>
      <c r="R58" s="176"/>
      <c r="S58" s="178" t="str">
        <f>VLOOKUP(Q58,[1]柏中央!$C:$H,2,0)</f>
        <v>北柏３・５</v>
      </c>
      <c r="T58" s="179"/>
      <c r="U58" s="179"/>
      <c r="V58" s="179"/>
      <c r="W58" s="179"/>
      <c r="X58" s="179"/>
      <c r="Y58" s="179"/>
      <c r="Z58" s="180"/>
      <c r="AA58" s="181">
        <f>VLOOKUP(Q58,[1]柏中央!$C:$H,5,0)</f>
        <v>760</v>
      </c>
      <c r="AB58" s="173"/>
      <c r="AC58" s="174"/>
      <c r="AD58" s="172"/>
      <c r="AE58" s="173"/>
      <c r="AF58" s="174"/>
      <c r="AI58" s="183" t="s">
        <v>68</v>
      </c>
      <c r="AJ58" s="184"/>
      <c r="AK58" s="184"/>
      <c r="AL58" s="184"/>
      <c r="AM58" s="184"/>
      <c r="AN58" s="184"/>
      <c r="AO58" s="184"/>
      <c r="AP58" s="184"/>
      <c r="AQ58" s="184"/>
      <c r="AR58" s="184"/>
      <c r="AS58" s="185">
        <f>SUM(AS56:AU57)</f>
        <v>1490</v>
      </c>
      <c r="AT58" s="185"/>
      <c r="AU58" s="186"/>
      <c r="AV58" s="187" t="str">
        <f>IF(BI52="●","●",IF(COUNTA(AV56:AV57)=0,"",SUMIF(AV56:AV57,"●",AS56:AS57)+SUM(AV56:AV57)))</f>
        <v/>
      </c>
      <c r="AW58" s="188"/>
      <c r="AX58" s="189"/>
      <c r="BQ58" s="175" t="s">
        <v>310</v>
      </c>
      <c r="BR58" s="176"/>
      <c r="BS58" s="178" t="str">
        <f>VLOOKUP(BQ58,[1]柏南!$C:$H,2,0)</f>
        <v>酒井根１・５</v>
      </c>
      <c r="BT58" s="179"/>
      <c r="BU58" s="179"/>
      <c r="BV58" s="179"/>
      <c r="BW58" s="179"/>
      <c r="BX58" s="179"/>
      <c r="BY58" s="179"/>
      <c r="BZ58" s="180"/>
      <c r="CA58" s="181">
        <f>VLOOKUP(BQ58,[1]柏南!$C:$H,5,0)</f>
        <v>550</v>
      </c>
      <c r="CB58" s="173"/>
      <c r="CC58" s="174"/>
      <c r="CD58" s="172"/>
      <c r="CE58" s="173"/>
      <c r="CF58" s="174"/>
    </row>
    <row r="59" spans="1:101" ht="15" customHeight="1" x14ac:dyDescent="0.2">
      <c r="A59" s="175" t="s">
        <v>311</v>
      </c>
      <c r="B59" s="176"/>
      <c r="C59" s="178" t="str">
        <f>VLOOKUP(A59,[1]柏中央!$C:$H,2,0)</f>
        <v>篠籠田 G　</v>
      </c>
      <c r="D59" s="179"/>
      <c r="E59" s="179"/>
      <c r="F59" s="179"/>
      <c r="G59" s="179"/>
      <c r="H59" s="179"/>
      <c r="I59" s="179"/>
      <c r="J59" s="180"/>
      <c r="K59" s="181">
        <f>VLOOKUP(A59,[1]柏中央!$C:$H,5,0)</f>
        <v>650</v>
      </c>
      <c r="L59" s="173"/>
      <c r="M59" s="174"/>
      <c r="N59" s="172"/>
      <c r="O59" s="173"/>
      <c r="P59" s="174"/>
      <c r="Q59" s="183" t="s">
        <v>312</v>
      </c>
      <c r="R59" s="184"/>
      <c r="S59" s="184"/>
      <c r="T59" s="184"/>
      <c r="U59" s="184"/>
      <c r="V59" s="184"/>
      <c r="W59" s="184"/>
      <c r="X59" s="184"/>
      <c r="Y59" s="184"/>
      <c r="Z59" s="184"/>
      <c r="AA59" s="185">
        <f>SUM(AA56:AC58)</f>
        <v>2090</v>
      </c>
      <c r="AB59" s="185"/>
      <c r="AC59" s="186"/>
      <c r="AD59" s="187" t="str">
        <f>IF(AA63="●","●",IF(COUNTA(AD56:AD58)=0,"",SUMIF(AD56:AD58,"●",AA56:AA58)+SUM(AD56:AD58)))</f>
        <v/>
      </c>
      <c r="AE59" s="188"/>
      <c r="AF59" s="189"/>
      <c r="AI59" s="177" t="s">
        <v>313</v>
      </c>
      <c r="AJ59" s="176"/>
      <c r="AK59" s="178" t="str">
        <f>VLOOKUP(AI59,[1]柏西!$C:$H,2,0)</f>
        <v>光が丘団地</v>
      </c>
      <c r="AL59" s="179"/>
      <c r="AM59" s="179"/>
      <c r="AN59" s="179"/>
      <c r="AO59" s="179"/>
      <c r="AP59" s="179"/>
      <c r="AQ59" s="179"/>
      <c r="AR59" s="180"/>
      <c r="AS59" s="181">
        <f>VLOOKUP(AI59,[1]柏西!$C:$H,5,0)</f>
        <v>1100</v>
      </c>
      <c r="AT59" s="173"/>
      <c r="AU59" s="174"/>
      <c r="AV59" s="172"/>
      <c r="AW59" s="173"/>
      <c r="AX59" s="174"/>
      <c r="BQ59" s="175" t="s">
        <v>314</v>
      </c>
      <c r="BR59" s="176"/>
      <c r="BS59" s="178" t="str">
        <f>VLOOKUP(BQ59,[1]柏南!$C:$H,2,0)</f>
        <v>酒井根２</v>
      </c>
      <c r="BT59" s="179"/>
      <c r="BU59" s="179"/>
      <c r="BV59" s="179"/>
      <c r="BW59" s="179"/>
      <c r="BX59" s="179"/>
      <c r="BY59" s="179"/>
      <c r="BZ59" s="180"/>
      <c r="CA59" s="181">
        <f>VLOOKUP(BQ59,[1]柏南!$C:$H,5,0)</f>
        <v>650</v>
      </c>
      <c r="CB59" s="173"/>
      <c r="CC59" s="174"/>
      <c r="CD59" s="172"/>
      <c r="CE59" s="173"/>
      <c r="CF59" s="174"/>
    </row>
    <row r="60" spans="1:101" ht="15" customHeight="1" x14ac:dyDescent="0.2">
      <c r="A60" s="183" t="s">
        <v>315</v>
      </c>
      <c r="B60" s="184"/>
      <c r="C60" s="184"/>
      <c r="D60" s="184"/>
      <c r="E60" s="184"/>
      <c r="F60" s="184"/>
      <c r="G60" s="184"/>
      <c r="H60" s="184"/>
      <c r="I60" s="184"/>
      <c r="J60" s="184"/>
      <c r="K60" s="185">
        <f>SUM(K54:M59)</f>
        <v>3525</v>
      </c>
      <c r="L60" s="185"/>
      <c r="M60" s="186"/>
      <c r="N60" s="187" t="str">
        <f>IF(AA63="●","●",IF(COUNTA(N54:N59)=0,"",SUMIF(N54:N59,"●",K54:K59)+SUM(N54:N59)))</f>
        <v/>
      </c>
      <c r="O60" s="188"/>
      <c r="P60" s="189"/>
      <c r="Q60" s="175" t="s">
        <v>316</v>
      </c>
      <c r="R60" s="176"/>
      <c r="S60" s="178" t="str">
        <f>VLOOKUP(Q60,[1]柏中央!$C:$H,2,0)</f>
        <v>柏日本橋学館大学</v>
      </c>
      <c r="T60" s="179"/>
      <c r="U60" s="179"/>
      <c r="V60" s="179"/>
      <c r="W60" s="179"/>
      <c r="X60" s="179"/>
      <c r="Y60" s="179"/>
      <c r="Z60" s="180"/>
      <c r="AA60" s="181">
        <f>VLOOKUP(Q60,[1]柏中央!$C:$H,5,0)</f>
        <v>520</v>
      </c>
      <c r="AB60" s="173"/>
      <c r="AC60" s="174"/>
      <c r="AD60" s="172"/>
      <c r="AE60" s="173"/>
      <c r="AF60" s="174"/>
      <c r="AI60" s="177" t="s">
        <v>317</v>
      </c>
      <c r="AJ60" s="176"/>
      <c r="AK60" s="178" t="str">
        <f>VLOOKUP(AI60,[1]柏西!$C:$H,2,0)</f>
        <v>光が丘２A.</v>
      </c>
      <c r="AL60" s="179"/>
      <c r="AM60" s="179"/>
      <c r="AN60" s="179"/>
      <c r="AO60" s="179"/>
      <c r="AP60" s="179"/>
      <c r="AQ60" s="179"/>
      <c r="AR60" s="180"/>
      <c r="AS60" s="181">
        <f>VLOOKUP(AI60,[1]柏西!$C:$H,5,0)</f>
        <v>315</v>
      </c>
      <c r="AT60" s="173"/>
      <c r="AU60" s="174"/>
      <c r="AV60" s="172"/>
      <c r="AW60" s="173"/>
      <c r="AX60" s="174"/>
      <c r="BQ60" s="175" t="s">
        <v>318</v>
      </c>
      <c r="BR60" s="176"/>
      <c r="BS60" s="178" t="str">
        <f>VLOOKUP(BQ60,[1]柏南!$C:$H,2,0)</f>
        <v>酒井根３</v>
      </c>
      <c r="BT60" s="179"/>
      <c r="BU60" s="179"/>
      <c r="BV60" s="179"/>
      <c r="BW60" s="179"/>
      <c r="BX60" s="179"/>
      <c r="BY60" s="179"/>
      <c r="BZ60" s="180"/>
      <c r="CA60" s="181">
        <f>VLOOKUP(BQ60,[1]柏南!$C:$H,5,0)</f>
        <v>385</v>
      </c>
      <c r="CB60" s="173"/>
      <c r="CC60" s="174"/>
      <c r="CD60" s="172"/>
      <c r="CE60" s="173"/>
      <c r="CF60" s="174"/>
    </row>
    <row r="61" spans="1:101" ht="15" customHeight="1" thickBot="1" x14ac:dyDescent="0.25">
      <c r="A61" s="175" t="s">
        <v>319</v>
      </c>
      <c r="B61" s="176"/>
      <c r="C61" s="178" t="str">
        <f>VLOOKUP(A61,[1]柏中央!$C:$H,2,0)</f>
        <v>柏A</v>
      </c>
      <c r="D61" s="179"/>
      <c r="E61" s="179"/>
      <c r="F61" s="179"/>
      <c r="G61" s="179"/>
      <c r="H61" s="179"/>
      <c r="I61" s="179"/>
      <c r="J61" s="180"/>
      <c r="K61" s="181">
        <f>VLOOKUP(A61,[1]柏中央!$C:$H,5,0)</f>
        <v>455</v>
      </c>
      <c r="L61" s="173"/>
      <c r="M61" s="174"/>
      <c r="N61" s="172"/>
      <c r="O61" s="173"/>
      <c r="P61" s="174"/>
      <c r="Q61" s="175" t="s">
        <v>320</v>
      </c>
      <c r="R61" s="176"/>
      <c r="S61" s="178" t="str">
        <f>VLOOKUP(Q61,[1]柏中央!$C:$H,2,0)</f>
        <v>戸張</v>
      </c>
      <c r="T61" s="179"/>
      <c r="U61" s="179"/>
      <c r="V61" s="179"/>
      <c r="W61" s="179"/>
      <c r="X61" s="179"/>
      <c r="Y61" s="179"/>
      <c r="Z61" s="180"/>
      <c r="AA61" s="181">
        <f>VLOOKUP(Q61,[1]柏中央!$C:$H,5,0)</f>
        <v>720</v>
      </c>
      <c r="AB61" s="173"/>
      <c r="AC61" s="174"/>
      <c r="AD61" s="172"/>
      <c r="AE61" s="173"/>
      <c r="AF61" s="174"/>
      <c r="AI61" s="177" t="s">
        <v>321</v>
      </c>
      <c r="AJ61" s="176"/>
      <c r="AK61" s="178" t="str">
        <f>VLOOKUP(AI61,[1]柏西!$C:$H,2,0)</f>
        <v>光が丘2B.3</v>
      </c>
      <c r="AL61" s="179"/>
      <c r="AM61" s="179"/>
      <c r="AN61" s="179"/>
      <c r="AO61" s="179"/>
      <c r="AP61" s="179"/>
      <c r="AQ61" s="179"/>
      <c r="AR61" s="180"/>
      <c r="AS61" s="181">
        <f>VLOOKUP(AI61,[1]柏西!$C:$H,5,0)</f>
        <v>490</v>
      </c>
      <c r="AT61" s="173"/>
      <c r="AU61" s="174"/>
      <c r="AV61" s="172"/>
      <c r="AW61" s="173"/>
      <c r="AX61" s="174"/>
      <c r="BQ61" s="175" t="s">
        <v>322</v>
      </c>
      <c r="BR61" s="176"/>
      <c r="BS61" s="178" t="str">
        <f>VLOOKUP(BQ61,[1]柏南!$C:$H,2,0)</f>
        <v>酒井根６・７</v>
      </c>
      <c r="BT61" s="179"/>
      <c r="BU61" s="179"/>
      <c r="BV61" s="179"/>
      <c r="BW61" s="179"/>
      <c r="BX61" s="179"/>
      <c r="BY61" s="179"/>
      <c r="BZ61" s="180"/>
      <c r="CA61" s="181">
        <f>VLOOKUP(BQ61,[1]柏南!$C:$H,5,0)</f>
        <v>340</v>
      </c>
      <c r="CB61" s="173"/>
      <c r="CC61" s="174"/>
      <c r="CD61" s="172"/>
      <c r="CE61" s="173"/>
      <c r="CF61" s="174"/>
    </row>
    <row r="62" spans="1:101" ht="15" customHeight="1" thickBot="1" x14ac:dyDescent="0.25">
      <c r="A62" s="177" t="s">
        <v>323</v>
      </c>
      <c r="B62" s="176"/>
      <c r="C62" s="178" t="str">
        <f>VLOOKUP(A62,[1]柏中央!$C:$H,2,0)</f>
        <v>柏B</v>
      </c>
      <c r="D62" s="179"/>
      <c r="E62" s="179"/>
      <c r="F62" s="179"/>
      <c r="G62" s="179"/>
      <c r="H62" s="179"/>
      <c r="I62" s="179"/>
      <c r="J62" s="180"/>
      <c r="K62" s="181">
        <f>VLOOKUP(A62,[1]柏中央!$C:$H,5,0)</f>
        <v>490</v>
      </c>
      <c r="L62" s="173"/>
      <c r="M62" s="174"/>
      <c r="N62" s="172"/>
      <c r="O62" s="173"/>
      <c r="P62" s="174"/>
      <c r="Q62" s="214" t="s">
        <v>324</v>
      </c>
      <c r="R62" s="215"/>
      <c r="S62" s="215"/>
      <c r="T62" s="215"/>
      <c r="U62" s="215"/>
      <c r="V62" s="215"/>
      <c r="W62" s="215"/>
      <c r="X62" s="215"/>
      <c r="Y62" s="215"/>
      <c r="Z62" s="215"/>
      <c r="AA62" s="216">
        <f>SUM(AA60:AC61)</f>
        <v>1240</v>
      </c>
      <c r="AB62" s="216"/>
      <c r="AC62" s="217"/>
      <c r="AD62" s="218" t="str">
        <f>IF(AA63="●","●",IF(COUNTA(AD60:AD61)=0,"",SUMIF(AD60:AD61,"●",AA60:AA61)+SUM(AD60:AD61)))</f>
        <v/>
      </c>
      <c r="AE62" s="219"/>
      <c r="AF62" s="220"/>
      <c r="AI62" s="177" t="s">
        <v>325</v>
      </c>
      <c r="AJ62" s="176"/>
      <c r="AK62" s="178" t="str">
        <f>VLOOKUP(AI62,[1]柏西!$C:$H,2,0)</f>
        <v>東山1.2</v>
      </c>
      <c r="AL62" s="179"/>
      <c r="AM62" s="179"/>
      <c r="AN62" s="179"/>
      <c r="AO62" s="179"/>
      <c r="AP62" s="179"/>
      <c r="AQ62" s="179"/>
      <c r="AR62" s="180"/>
      <c r="AS62" s="181">
        <f>VLOOKUP(AI62,[1]柏西!$C:$H,5,0)</f>
        <v>450</v>
      </c>
      <c r="AT62" s="173"/>
      <c r="AU62" s="174"/>
      <c r="AV62" s="172"/>
      <c r="AW62" s="173"/>
      <c r="AX62" s="174"/>
      <c r="BQ62" s="177" t="s">
        <v>326</v>
      </c>
      <c r="BR62" s="182"/>
      <c r="BS62" s="178" t="str">
        <f>VLOOKUP(BQ62,[1]柏南!$C:$H,2,0)</f>
        <v>酒井根7</v>
      </c>
      <c r="BT62" s="179"/>
      <c r="BU62" s="179"/>
      <c r="BV62" s="179"/>
      <c r="BW62" s="179"/>
      <c r="BX62" s="179"/>
      <c r="BY62" s="179"/>
      <c r="BZ62" s="180"/>
      <c r="CA62" s="181">
        <f>VLOOKUP(BQ62,[1]柏南!$C:$H,5,0)</f>
        <v>345</v>
      </c>
      <c r="CB62" s="173"/>
      <c r="CC62" s="174"/>
      <c r="CD62" s="172"/>
      <c r="CE62" s="173"/>
      <c r="CF62" s="174"/>
      <c r="CH62" s="250" t="s">
        <v>327</v>
      </c>
      <c r="CI62" s="251"/>
      <c r="CJ62" s="251"/>
      <c r="CK62" s="251"/>
      <c r="CL62" s="251"/>
      <c r="CM62" s="251"/>
      <c r="CN62" s="251"/>
      <c r="CO62" s="251"/>
      <c r="CP62" s="251"/>
      <c r="CQ62" s="251"/>
      <c r="CR62" s="251"/>
      <c r="CS62" s="251"/>
      <c r="CT62" s="251"/>
      <c r="CU62" s="251"/>
      <c r="CV62" s="251"/>
      <c r="CW62" s="252"/>
    </row>
    <row r="63" spans="1:101" ht="15" customHeight="1" thickTop="1" thickBot="1" x14ac:dyDescent="0.25">
      <c r="A63" s="214" t="s">
        <v>328</v>
      </c>
      <c r="B63" s="215"/>
      <c r="C63" s="215"/>
      <c r="D63" s="215"/>
      <c r="E63" s="215"/>
      <c r="F63" s="215"/>
      <c r="G63" s="215"/>
      <c r="H63" s="215"/>
      <c r="I63" s="215"/>
      <c r="J63" s="215"/>
      <c r="K63" s="216">
        <f>SUM(K61:M62)</f>
        <v>945</v>
      </c>
      <c r="L63" s="216"/>
      <c r="M63" s="217"/>
      <c r="N63" s="191" t="str">
        <f>IF(AA63="●","●",IF(COUNTA(N61:N62)=0,"",SUMIF(N61:N62,"●",K61:K62)+SUM(N61:N62)))</f>
        <v/>
      </c>
      <c r="O63" s="192"/>
      <c r="P63" s="193"/>
      <c r="Q63" s="221" t="s">
        <v>285</v>
      </c>
      <c r="R63" s="222"/>
      <c r="S63" s="223">
        <f>K21+K23+K29+K39+K44+K49+K53+K60+K63+AA18+AA22+AA25+AA28+AA31+AA35+AA38+AA41+AA45+AA48+AA52+AA55+AA59+AA62</f>
        <v>38945</v>
      </c>
      <c r="T63" s="224"/>
      <c r="U63" s="224"/>
      <c r="V63" s="224"/>
      <c r="W63" s="224"/>
      <c r="X63" s="224"/>
      <c r="Y63" s="224"/>
      <c r="Z63" s="225"/>
      <c r="AA63" s="226"/>
      <c r="AB63" s="227"/>
      <c r="AC63" s="227"/>
      <c r="AD63" s="228"/>
      <c r="AE63" s="228"/>
      <c r="AF63" s="229"/>
      <c r="AI63" s="214" t="s">
        <v>329</v>
      </c>
      <c r="AJ63" s="215"/>
      <c r="AK63" s="215"/>
      <c r="AL63" s="215"/>
      <c r="AM63" s="215"/>
      <c r="AN63" s="215"/>
      <c r="AO63" s="215"/>
      <c r="AP63" s="215"/>
      <c r="AQ63" s="215"/>
      <c r="AR63" s="215"/>
      <c r="AS63" s="216">
        <f>SUM(AS59:AU62)</f>
        <v>2355</v>
      </c>
      <c r="AT63" s="216"/>
      <c r="AU63" s="217"/>
      <c r="AV63" s="191" t="str">
        <f>IF(BI52="●","●",IF(COUNTA(AV59:AV62)=0,"",SUMIF(AV59:AV62,"●",AS59:AS62)+SUM(AV59:AV62)))</f>
        <v/>
      </c>
      <c r="AW63" s="192"/>
      <c r="AX63" s="193"/>
      <c r="BQ63" s="175" t="s">
        <v>330</v>
      </c>
      <c r="BR63" s="176"/>
      <c r="BS63" s="178" t="str">
        <f>VLOOKUP(BQ63,[1]柏南!$C:$H,2,0)</f>
        <v>酒井根小学校</v>
      </c>
      <c r="BT63" s="179"/>
      <c r="BU63" s="179"/>
      <c r="BV63" s="179"/>
      <c r="BW63" s="179"/>
      <c r="BX63" s="179"/>
      <c r="BY63" s="179"/>
      <c r="BZ63" s="180"/>
      <c r="CA63" s="181">
        <f>VLOOKUP(BQ63,[1]柏南!$C:$H,5,0)</f>
        <v>330</v>
      </c>
      <c r="CB63" s="173"/>
      <c r="CC63" s="174"/>
      <c r="CD63" s="172"/>
      <c r="CE63" s="173"/>
      <c r="CF63" s="174"/>
      <c r="CG63" s="253"/>
      <c r="CH63" s="254"/>
      <c r="CI63" s="255"/>
      <c r="CJ63" s="255"/>
      <c r="CK63" s="255"/>
      <c r="CL63" s="255"/>
      <c r="CM63" s="255"/>
      <c r="CN63" s="255"/>
      <c r="CO63" s="255"/>
      <c r="CP63" s="255"/>
      <c r="CQ63" s="255"/>
      <c r="CR63" s="255"/>
      <c r="CS63" s="255"/>
      <c r="CT63" s="255"/>
      <c r="CU63" s="255"/>
      <c r="CV63" s="255"/>
      <c r="CW63" s="256"/>
    </row>
    <row r="64" spans="1:101" ht="15" customHeight="1" thickTop="1" thickBot="1" x14ac:dyDescent="0.25">
      <c r="A64" s="257"/>
      <c r="B64" s="257"/>
      <c r="C64" s="257"/>
      <c r="D64" s="257"/>
      <c r="E64" s="257"/>
      <c r="F64" s="257"/>
      <c r="G64" s="257"/>
      <c r="H64" s="257"/>
      <c r="I64" s="257"/>
      <c r="J64" s="257"/>
      <c r="K64" s="257"/>
      <c r="L64" s="257"/>
      <c r="M64" s="257"/>
      <c r="N64" s="258"/>
      <c r="O64" s="258"/>
      <c r="P64" s="258"/>
      <c r="Q64" s="236"/>
      <c r="R64" s="237"/>
      <c r="S64" s="238"/>
      <c r="T64" s="239"/>
      <c r="U64" s="239"/>
      <c r="V64" s="239"/>
      <c r="W64" s="239"/>
      <c r="X64" s="239"/>
      <c r="Y64" s="239"/>
      <c r="Z64" s="240"/>
      <c r="AA64" s="241"/>
      <c r="AB64" s="228"/>
      <c r="AC64" s="228"/>
      <c r="AD64" s="228"/>
      <c r="AE64" s="228"/>
      <c r="AF64" s="229"/>
      <c r="AI64" s="257"/>
      <c r="AJ64" s="257"/>
      <c r="AK64" s="257"/>
      <c r="AL64" s="257"/>
      <c r="AM64" s="257"/>
      <c r="AN64" s="257"/>
      <c r="AO64" s="257"/>
      <c r="AP64" s="257"/>
      <c r="AQ64" s="257"/>
      <c r="AR64" s="257"/>
      <c r="AS64" s="257"/>
      <c r="AT64" s="257"/>
      <c r="AU64" s="257"/>
      <c r="AV64" s="258"/>
      <c r="AW64" s="258"/>
      <c r="AX64" s="258"/>
      <c r="BJ64" s="259"/>
      <c r="BK64" s="259"/>
      <c r="BL64" s="260"/>
      <c r="BM64" s="260"/>
      <c r="BN64" s="260"/>
      <c r="BO64" s="260"/>
      <c r="BP64" s="260"/>
      <c r="BQ64" s="261" t="s">
        <v>331</v>
      </c>
      <c r="BR64" s="262"/>
      <c r="BS64" s="262"/>
      <c r="BT64" s="262"/>
      <c r="BU64" s="262"/>
      <c r="BV64" s="262"/>
      <c r="BW64" s="262"/>
      <c r="BX64" s="262"/>
      <c r="BY64" s="262"/>
      <c r="BZ64" s="262"/>
      <c r="CA64" s="263">
        <f>SUM(CA56:CC63)</f>
        <v>3245</v>
      </c>
      <c r="CB64" s="263"/>
      <c r="CC64" s="264"/>
      <c r="CD64" s="265" t="str">
        <f>IF(CQ53="●","●",IF(COUNTA(CD56:CD63)=0,"",SUMIF(CD56:CD63,"●",CA56:CA63)+SUM(CD56:CD63)))</f>
        <v/>
      </c>
      <c r="CE64" s="234"/>
      <c r="CF64" s="235"/>
      <c r="CG64" s="253"/>
      <c r="CH64" s="266" t="s">
        <v>332</v>
      </c>
      <c r="CI64" s="267"/>
      <c r="CJ64" s="267"/>
      <c r="CK64" s="267"/>
      <c r="CL64" s="267"/>
      <c r="CM64" s="267"/>
      <c r="CN64" s="267"/>
      <c r="CO64" s="267"/>
      <c r="CP64" s="267"/>
      <c r="CQ64" s="268"/>
      <c r="CR64" s="269" t="s">
        <v>333</v>
      </c>
      <c r="CS64" s="267"/>
      <c r="CT64" s="268"/>
      <c r="CU64" s="270" t="s">
        <v>334</v>
      </c>
      <c r="CV64" s="271"/>
      <c r="CW64" s="272"/>
    </row>
    <row r="65" spans="1:101" ht="15" customHeight="1" thickBot="1" x14ac:dyDescent="0.25">
      <c r="Q65" s="242"/>
      <c r="R65" s="243"/>
      <c r="S65" s="244"/>
      <c r="T65" s="245"/>
      <c r="U65" s="245"/>
      <c r="V65" s="245"/>
      <c r="W65" s="245"/>
      <c r="X65" s="245"/>
      <c r="Y65" s="245"/>
      <c r="Z65" s="246"/>
      <c r="AA65" s="247"/>
      <c r="AB65" s="248"/>
      <c r="AC65" s="248"/>
      <c r="AD65" s="248"/>
      <c r="AE65" s="248"/>
      <c r="AF65" s="249"/>
      <c r="AG65" s="16"/>
      <c r="AH65" s="16" t="s">
        <v>335</v>
      </c>
      <c r="AR65" s="273" t="s">
        <v>336</v>
      </c>
      <c r="AS65" s="274"/>
      <c r="AT65" s="274"/>
      <c r="AU65" s="274"/>
      <c r="AV65" s="274"/>
      <c r="AW65" s="274"/>
      <c r="AX65" s="274"/>
      <c r="AY65" s="275"/>
      <c r="AZ65" s="274" t="s">
        <v>337</v>
      </c>
      <c r="BA65" s="274"/>
      <c r="BB65" s="274"/>
      <c r="BC65" s="274"/>
      <c r="BD65" s="274"/>
      <c r="BE65" s="275"/>
      <c r="BF65" s="274" t="s">
        <v>338</v>
      </c>
      <c r="BG65" s="274"/>
      <c r="BH65" s="276"/>
      <c r="BJ65" s="259"/>
      <c r="BK65" s="259"/>
      <c r="BL65" s="260"/>
      <c r="BM65" s="260"/>
      <c r="BN65" s="260"/>
      <c r="BO65" s="260"/>
      <c r="BP65" s="260"/>
      <c r="BQ65" s="260"/>
      <c r="BR65" s="260"/>
      <c r="BS65" s="260"/>
      <c r="BT65" s="260"/>
      <c r="BU65" s="277"/>
      <c r="BV65" s="277"/>
      <c r="BW65" s="277"/>
      <c r="BX65" s="277"/>
      <c r="BY65" s="277"/>
      <c r="BZ65" s="277"/>
      <c r="CB65" s="278"/>
      <c r="CC65" s="278"/>
      <c r="CD65" s="278"/>
      <c r="CE65" s="278"/>
      <c r="CF65" s="253"/>
      <c r="CG65" s="278"/>
      <c r="CH65" s="279" t="s">
        <v>339</v>
      </c>
      <c r="CI65" s="280"/>
      <c r="CJ65" s="280"/>
      <c r="CK65" s="280"/>
      <c r="CL65" s="280"/>
      <c r="CM65" s="280"/>
      <c r="CN65" s="280"/>
      <c r="CO65" s="280"/>
      <c r="CP65" s="280"/>
      <c r="CQ65" s="281"/>
      <c r="CR65" s="282">
        <v>2.7</v>
      </c>
      <c r="CS65" s="280"/>
      <c r="CT65" s="281"/>
      <c r="CU65" s="282">
        <v>3.5</v>
      </c>
      <c r="CV65" s="280"/>
      <c r="CW65" s="283"/>
    </row>
    <row r="66" spans="1:101" ht="15" customHeight="1" x14ac:dyDescent="0.2">
      <c r="AG66" s="284"/>
      <c r="AH66" s="284"/>
      <c r="AI66" s="284"/>
      <c r="AJ66" s="284"/>
      <c r="AK66" s="284"/>
      <c r="AL66" s="284"/>
      <c r="AM66" s="285" t="s">
        <v>340</v>
      </c>
      <c r="AN66" s="285"/>
      <c r="AO66" s="285"/>
      <c r="AP66" s="286" t="s">
        <v>341</v>
      </c>
      <c r="AQ66" s="286"/>
      <c r="AR66" s="287" t="s">
        <v>342</v>
      </c>
      <c r="AS66" s="288"/>
      <c r="AT66" s="288"/>
      <c r="AU66" s="288"/>
      <c r="AV66" s="288"/>
      <c r="AW66" s="288"/>
      <c r="AX66" s="288"/>
      <c r="AY66" s="289"/>
      <c r="AZ66" s="290">
        <f>S63+AS17+AS24+AS34+AS37+AS44+AS50+AS55+AS58+AS63+BI18+BI23+CI53</f>
        <v>99830</v>
      </c>
      <c r="BA66" s="290"/>
      <c r="BB66" s="290"/>
      <c r="BC66" s="290"/>
      <c r="BD66" s="291" t="s">
        <v>343</v>
      </c>
      <c r="BE66" s="292"/>
      <c r="BF66" s="293"/>
      <c r="BG66" s="293"/>
      <c r="BH66" s="294"/>
      <c r="BJ66" s="260"/>
      <c r="BK66" s="295" t="s">
        <v>344</v>
      </c>
      <c r="BL66" s="296"/>
      <c r="BM66" s="296"/>
      <c r="BN66" s="296"/>
      <c r="BO66" s="297" t="s">
        <v>345</v>
      </c>
      <c r="BP66" s="297"/>
      <c r="BQ66" s="297"/>
      <c r="BR66" s="297"/>
      <c r="BS66" s="297"/>
      <c r="BT66" s="297"/>
      <c r="BU66" s="297"/>
      <c r="BV66" s="297"/>
      <c r="BW66" s="297"/>
      <c r="BX66" s="297"/>
      <c r="BY66" s="297"/>
      <c r="BZ66" s="297"/>
      <c r="CA66" s="297"/>
      <c r="CB66" s="297"/>
      <c r="CC66" s="297"/>
      <c r="CD66" s="297"/>
      <c r="CE66" s="298"/>
      <c r="CF66" s="278"/>
      <c r="CG66" s="278"/>
      <c r="CH66" s="299" t="s">
        <v>346</v>
      </c>
      <c r="CI66" s="300"/>
      <c r="CJ66" s="300"/>
      <c r="CK66" s="300"/>
      <c r="CL66" s="300"/>
      <c r="CM66" s="300"/>
      <c r="CN66" s="300"/>
      <c r="CO66" s="300"/>
      <c r="CP66" s="300"/>
      <c r="CQ66" s="301"/>
      <c r="CR66" s="302">
        <v>2.9</v>
      </c>
      <c r="CS66" s="303"/>
      <c r="CT66" s="304"/>
      <c r="CU66" s="302">
        <v>3.7</v>
      </c>
      <c r="CV66" s="303"/>
      <c r="CW66" s="305"/>
    </row>
    <row r="67" spans="1:101" ht="15" customHeight="1" thickBot="1" x14ac:dyDescent="0.25">
      <c r="AE67" s="16"/>
      <c r="AF67" s="284" t="s">
        <v>347</v>
      </c>
      <c r="AG67" s="284"/>
      <c r="AH67" s="284"/>
      <c r="AI67" s="284"/>
      <c r="AJ67" s="284"/>
      <c r="AK67" s="284"/>
      <c r="AL67" s="284"/>
      <c r="AM67" s="285" t="s">
        <v>340</v>
      </c>
      <c r="AN67" s="285"/>
      <c r="AO67" s="285"/>
      <c r="AP67" s="286" t="s">
        <v>341</v>
      </c>
      <c r="AQ67" s="286"/>
      <c r="AR67" s="306" t="s">
        <v>348</v>
      </c>
      <c r="AS67" s="307"/>
      <c r="AT67" s="307"/>
      <c r="AU67" s="307"/>
      <c r="AV67" s="307"/>
      <c r="AW67" s="307"/>
      <c r="AX67" s="307"/>
      <c r="AY67" s="308"/>
      <c r="AZ67" s="309">
        <f>BI32+BI41+BI44+BI51-BI31</f>
        <v>9885</v>
      </c>
      <c r="BA67" s="309"/>
      <c r="BB67" s="309"/>
      <c r="BC67" s="309"/>
      <c r="BD67" s="310" t="s">
        <v>349</v>
      </c>
      <c r="BE67" s="311"/>
      <c r="BF67" s="312"/>
      <c r="BG67" s="312"/>
      <c r="BH67" s="313"/>
      <c r="BJ67" s="260"/>
      <c r="BK67" s="314"/>
      <c r="BL67" s="315"/>
      <c r="BM67" s="315"/>
      <c r="BN67" s="315"/>
      <c r="BO67" s="316" t="s">
        <v>350</v>
      </c>
      <c r="BP67" s="316"/>
      <c r="BQ67" s="316"/>
      <c r="BR67" s="316"/>
      <c r="BS67" s="316"/>
      <c r="BT67" s="316"/>
      <c r="BU67" s="316"/>
      <c r="BV67" s="316"/>
      <c r="BW67" s="316"/>
      <c r="BX67" s="316"/>
      <c r="BY67" s="316"/>
      <c r="BZ67" s="316"/>
      <c r="CA67" s="316"/>
      <c r="CB67" s="316"/>
      <c r="CC67" s="316"/>
      <c r="CD67" s="316"/>
      <c r="CE67" s="317"/>
      <c r="CF67" s="278"/>
      <c r="CG67" s="318"/>
      <c r="CH67" s="299" t="s">
        <v>351</v>
      </c>
      <c r="CI67" s="300"/>
      <c r="CJ67" s="300"/>
      <c r="CK67" s="300"/>
      <c r="CL67" s="300"/>
      <c r="CM67" s="300"/>
      <c r="CN67" s="300"/>
      <c r="CO67" s="300"/>
      <c r="CP67" s="300"/>
      <c r="CQ67" s="301"/>
      <c r="CR67" s="302">
        <v>3.3</v>
      </c>
      <c r="CS67" s="303"/>
      <c r="CT67" s="304"/>
      <c r="CU67" s="302">
        <v>4</v>
      </c>
      <c r="CV67" s="303"/>
      <c r="CW67" s="305"/>
    </row>
    <row r="68" spans="1:101" ht="15" customHeight="1" x14ac:dyDescent="0.2">
      <c r="AE68" s="284" t="s">
        <v>352</v>
      </c>
      <c r="AF68" s="284"/>
      <c r="AG68" s="284"/>
      <c r="AH68" s="284"/>
      <c r="AI68" s="284"/>
      <c r="AJ68" s="284"/>
      <c r="AK68" s="284"/>
      <c r="AL68" s="284"/>
      <c r="AM68" s="285" t="s">
        <v>340</v>
      </c>
      <c r="AN68" s="285"/>
      <c r="AO68" s="285"/>
      <c r="AP68" s="286" t="s">
        <v>341</v>
      </c>
      <c r="AQ68" s="286"/>
      <c r="AR68" s="306" t="s">
        <v>353</v>
      </c>
      <c r="AS68" s="307"/>
      <c r="AT68" s="307"/>
      <c r="AU68" s="307"/>
      <c r="AV68" s="307"/>
      <c r="AW68" s="307"/>
      <c r="AX68" s="307"/>
      <c r="AY68" s="308"/>
      <c r="AZ68" s="309">
        <f>BI31</f>
        <v>310</v>
      </c>
      <c r="BA68" s="309"/>
      <c r="BB68" s="309"/>
      <c r="BC68" s="309"/>
      <c r="BD68" s="310" t="s">
        <v>349</v>
      </c>
      <c r="BE68" s="311"/>
      <c r="BF68" s="319"/>
      <c r="BG68" s="319"/>
      <c r="BH68" s="320"/>
      <c r="BJ68" s="260"/>
      <c r="BK68" s="321" t="s">
        <v>354</v>
      </c>
      <c r="BL68" s="322"/>
      <c r="BM68" s="322"/>
      <c r="BN68" s="322"/>
      <c r="BO68" s="323" t="s">
        <v>355</v>
      </c>
      <c r="BP68" s="323"/>
      <c r="BQ68" s="323"/>
      <c r="BR68" s="323"/>
      <c r="BS68" s="323"/>
      <c r="BT68" s="323"/>
      <c r="BU68" s="323"/>
      <c r="BV68" s="323"/>
      <c r="BW68" s="323"/>
      <c r="BX68" s="323"/>
      <c r="BY68" s="323"/>
      <c r="BZ68" s="323"/>
      <c r="CA68" s="323"/>
      <c r="CB68" s="323"/>
      <c r="CC68" s="323"/>
      <c r="CD68" s="323"/>
      <c r="CE68" s="324"/>
      <c r="CH68" s="299" t="s">
        <v>356</v>
      </c>
      <c r="CI68" s="300"/>
      <c r="CJ68" s="300"/>
      <c r="CK68" s="300"/>
      <c r="CL68" s="300"/>
      <c r="CM68" s="300"/>
      <c r="CN68" s="300"/>
      <c r="CO68" s="300"/>
      <c r="CP68" s="300"/>
      <c r="CQ68" s="301"/>
      <c r="CR68" s="302">
        <v>4</v>
      </c>
      <c r="CS68" s="303"/>
      <c r="CT68" s="303"/>
      <c r="CU68" s="325">
        <v>5.0999999999999996</v>
      </c>
      <c r="CV68" s="300"/>
      <c r="CW68" s="326"/>
    </row>
    <row r="69" spans="1:101" ht="15" customHeight="1" thickBot="1" x14ac:dyDescent="0.25">
      <c r="A69" t="s">
        <v>357</v>
      </c>
      <c r="AE69" s="284" t="s">
        <v>358</v>
      </c>
      <c r="AF69" s="284"/>
      <c r="AI69" s="327"/>
      <c r="AJ69" s="327"/>
      <c r="AK69" s="327"/>
      <c r="AL69" s="327"/>
      <c r="AM69" s="327"/>
      <c r="AN69" s="327"/>
      <c r="AO69" s="327"/>
      <c r="AP69" s="327"/>
      <c r="AQ69" s="327"/>
      <c r="AR69" s="328" t="s">
        <v>359</v>
      </c>
      <c r="AS69" s="329"/>
      <c r="AT69" s="329"/>
      <c r="AU69" s="329"/>
      <c r="AV69" s="329"/>
      <c r="AW69" s="329"/>
      <c r="AX69" s="329"/>
      <c r="AY69" s="330"/>
      <c r="AZ69" s="331">
        <f>AS36+AS35</f>
        <v>1050</v>
      </c>
      <c r="BA69" s="331"/>
      <c r="BB69" s="331"/>
      <c r="BC69" s="331"/>
      <c r="BD69" s="332" t="s">
        <v>43</v>
      </c>
      <c r="BE69" s="333"/>
      <c r="BF69" s="334"/>
      <c r="BG69" s="334"/>
      <c r="BH69" s="335"/>
      <c r="BJ69" s="260"/>
      <c r="BK69" s="336"/>
      <c r="BL69" s="337"/>
      <c r="BM69" s="337"/>
      <c r="BN69" s="337"/>
      <c r="BO69" s="338"/>
      <c r="BP69" s="338"/>
      <c r="BQ69" s="338"/>
      <c r="BR69" s="338"/>
      <c r="BS69" s="338"/>
      <c r="BT69" s="338"/>
      <c r="BU69" s="338"/>
      <c r="BV69" s="338"/>
      <c r="BW69" s="338"/>
      <c r="BX69" s="338"/>
      <c r="BY69" s="338"/>
      <c r="BZ69" s="338"/>
      <c r="CA69" s="338"/>
      <c r="CB69" s="338"/>
      <c r="CC69" s="338"/>
      <c r="CD69" s="338"/>
      <c r="CE69" s="339"/>
      <c r="CH69" s="340" t="s">
        <v>360</v>
      </c>
      <c r="CI69" s="341"/>
      <c r="CJ69" s="341"/>
      <c r="CK69" s="341"/>
      <c r="CL69" s="341"/>
      <c r="CM69" s="341"/>
      <c r="CN69" s="341"/>
      <c r="CO69" s="341"/>
      <c r="CP69" s="341"/>
      <c r="CQ69" s="342"/>
      <c r="CR69" s="343">
        <v>4.4000000000000004</v>
      </c>
      <c r="CS69" s="344"/>
      <c r="CT69" s="345"/>
      <c r="CU69" s="343">
        <v>5.5</v>
      </c>
      <c r="CV69" s="344"/>
      <c r="CW69" s="346"/>
    </row>
    <row r="70" spans="1:101" ht="15" customHeight="1" thickBot="1" x14ac:dyDescent="0.25">
      <c r="A70" t="s">
        <v>361</v>
      </c>
      <c r="AR70" s="347" t="s">
        <v>362</v>
      </c>
      <c r="AS70" s="348"/>
      <c r="AT70" s="348"/>
      <c r="AU70" s="348"/>
      <c r="AV70" s="348"/>
      <c r="AW70" s="348"/>
      <c r="AX70" s="348"/>
      <c r="AY70" s="349"/>
      <c r="AZ70" s="350">
        <f>SUM(AZ66:AZ69)</f>
        <v>111075</v>
      </c>
      <c r="BA70" s="350"/>
      <c r="BB70" s="350"/>
      <c r="BC70" s="350"/>
      <c r="BD70" s="351" t="s">
        <v>349</v>
      </c>
      <c r="BE70" s="351"/>
      <c r="BF70" s="351"/>
      <c r="BG70" s="351"/>
      <c r="BH70" s="352"/>
      <c r="BJ70" s="260"/>
      <c r="BK70" s="353" t="s">
        <v>363</v>
      </c>
      <c r="BL70" s="354"/>
      <c r="BM70" s="354"/>
      <c r="BN70" s="354"/>
      <c r="BO70" s="354"/>
      <c r="BP70" s="354"/>
      <c r="BQ70" s="354"/>
      <c r="BR70" s="354"/>
      <c r="BS70" s="354"/>
      <c r="BT70" s="354"/>
      <c r="BU70" s="354"/>
      <c r="BV70" s="354"/>
      <c r="BW70" s="354"/>
      <c r="BX70" s="354"/>
      <c r="BY70" s="354"/>
      <c r="BZ70" s="354"/>
      <c r="CA70" s="354"/>
      <c r="CB70" s="354"/>
      <c r="CC70" s="354"/>
      <c r="CD70" s="354"/>
      <c r="CE70" s="355"/>
      <c r="CG70" s="356"/>
      <c r="CH70" s="357" t="s">
        <v>364</v>
      </c>
      <c r="CI70" s="358"/>
      <c r="CJ70" s="358"/>
      <c r="CK70" s="358"/>
      <c r="CL70" s="358"/>
      <c r="CM70" s="358"/>
      <c r="CN70" s="358"/>
      <c r="CO70" s="358"/>
      <c r="CP70" s="358"/>
      <c r="CQ70" s="358"/>
      <c r="CR70" s="358"/>
      <c r="CS70" s="358"/>
      <c r="CT70" s="358"/>
      <c r="CU70" s="358"/>
      <c r="CV70" s="358"/>
      <c r="CW70" s="359"/>
    </row>
    <row r="71" spans="1:101" ht="15" customHeight="1" x14ac:dyDescent="0.2">
      <c r="A71" t="s">
        <v>365</v>
      </c>
      <c r="AR71" s="360" t="s">
        <v>366</v>
      </c>
      <c r="AS71" s="360"/>
      <c r="AT71" s="360"/>
      <c r="AU71" s="360"/>
      <c r="AV71" s="360"/>
      <c r="AW71" s="360"/>
      <c r="AX71" s="360"/>
      <c r="AY71" s="360"/>
      <c r="AZ71" s="360"/>
      <c r="BA71" s="360"/>
      <c r="BB71" s="360"/>
      <c r="BC71" s="360"/>
      <c r="BD71" s="360"/>
      <c r="BE71" s="360"/>
      <c r="BF71" s="360"/>
      <c r="BG71" s="360"/>
      <c r="BH71" s="360"/>
      <c r="BJ71" s="260"/>
      <c r="BK71" s="361" t="s">
        <v>367</v>
      </c>
      <c r="BL71" s="362"/>
      <c r="BM71" s="362"/>
      <c r="BN71" s="362"/>
      <c r="BO71" s="362"/>
      <c r="BP71" s="362"/>
      <c r="BQ71" s="362"/>
      <c r="BR71" s="362"/>
      <c r="BS71" s="362"/>
      <c r="BT71" s="362"/>
      <c r="BU71" s="362"/>
      <c r="BV71" s="362"/>
      <c r="BW71" s="362"/>
      <c r="BX71" s="362"/>
      <c r="BY71" s="362"/>
      <c r="BZ71" s="362"/>
      <c r="CA71" s="362"/>
      <c r="CB71" s="362"/>
      <c r="CC71" s="362"/>
      <c r="CD71" s="362"/>
      <c r="CE71" s="363"/>
      <c r="CF71" s="356"/>
      <c r="CG71" s="356"/>
      <c r="CH71" s="364"/>
      <c r="CI71" s="365"/>
      <c r="CJ71" s="365"/>
      <c r="CK71" s="365"/>
      <c r="CL71" s="365"/>
      <c r="CM71" s="365"/>
      <c r="CN71" s="365"/>
      <c r="CO71" s="365"/>
      <c r="CP71" s="365"/>
      <c r="CQ71" s="365"/>
      <c r="CR71" s="365"/>
      <c r="CS71" s="365"/>
      <c r="CT71" s="365"/>
      <c r="CU71" s="365"/>
      <c r="CV71" s="365"/>
      <c r="CW71" s="366"/>
    </row>
    <row r="72" spans="1:101" ht="15" customHeight="1" x14ac:dyDescent="0.2">
      <c r="A72" t="s">
        <v>368</v>
      </c>
      <c r="AO72" s="367"/>
      <c r="AP72" s="367"/>
      <c r="AQ72" s="368"/>
      <c r="AR72" s="369"/>
      <c r="AS72" s="369"/>
      <c r="AT72" s="369"/>
      <c r="AU72" s="369"/>
      <c r="AV72" s="369"/>
      <c r="AW72" s="369"/>
      <c r="AX72" s="369"/>
      <c r="AY72" s="369"/>
      <c r="AZ72" s="369"/>
      <c r="BA72" s="369"/>
      <c r="BB72" s="369"/>
      <c r="BC72" s="369"/>
      <c r="BD72" s="369"/>
      <c r="BE72" s="369"/>
      <c r="BF72" s="369"/>
      <c r="BG72" s="369"/>
      <c r="BH72" s="369"/>
      <c r="BJ72" s="260"/>
      <c r="BK72" s="370" t="s">
        <v>369</v>
      </c>
      <c r="BL72" s="371"/>
      <c r="BM72" s="371"/>
      <c r="BN72" s="371"/>
      <c r="BO72" s="372" t="s">
        <v>370</v>
      </c>
      <c r="BP72" s="372"/>
      <c r="BQ72" s="372"/>
      <c r="BR72" s="372"/>
      <c r="BS72" s="372"/>
      <c r="BT72" s="372"/>
      <c r="BU72" s="372"/>
      <c r="BV72" s="372"/>
      <c r="BW72" s="373" t="s">
        <v>371</v>
      </c>
      <c r="BX72" s="373"/>
      <c r="BY72" s="373"/>
      <c r="BZ72" s="373"/>
      <c r="CA72" s="373"/>
      <c r="CB72" s="373"/>
      <c r="CC72" s="373"/>
      <c r="CD72" s="373"/>
      <c r="CE72" s="374"/>
      <c r="CF72" s="356"/>
      <c r="CH72" s="364"/>
      <c r="CI72" s="365"/>
      <c r="CJ72" s="365"/>
      <c r="CK72" s="365"/>
      <c r="CL72" s="365"/>
      <c r="CM72" s="365"/>
      <c r="CN72" s="365"/>
      <c r="CO72" s="365"/>
      <c r="CP72" s="365"/>
      <c r="CQ72" s="365"/>
      <c r="CR72" s="365"/>
      <c r="CS72" s="365"/>
      <c r="CT72" s="365"/>
      <c r="CU72" s="365"/>
      <c r="CV72" s="365"/>
      <c r="CW72" s="366"/>
    </row>
    <row r="73" spans="1:101" ht="13.5" customHeight="1" x14ac:dyDescent="0.2">
      <c r="A73" s="375" t="s">
        <v>372</v>
      </c>
      <c r="AO73" s="368"/>
      <c r="AP73" s="368"/>
      <c r="AQ73" s="368"/>
      <c r="AR73" s="369"/>
      <c r="AS73" s="369"/>
      <c r="AT73" s="369"/>
      <c r="AU73" s="369"/>
      <c r="AV73" s="369"/>
      <c r="AW73" s="369"/>
      <c r="AX73" s="369"/>
      <c r="AY73" s="369"/>
      <c r="AZ73" s="369"/>
      <c r="BA73" s="369"/>
      <c r="BB73" s="369"/>
      <c r="BC73" s="369"/>
      <c r="BD73" s="369"/>
      <c r="BE73" s="369"/>
      <c r="BF73" s="369"/>
      <c r="BG73" s="369"/>
      <c r="BH73" s="369"/>
      <c r="BJ73" s="376"/>
      <c r="BK73" s="370"/>
      <c r="BL73" s="371"/>
      <c r="BM73" s="371"/>
      <c r="BN73" s="371"/>
      <c r="BO73" s="112" t="s">
        <v>373</v>
      </c>
      <c r="BP73" s="112"/>
      <c r="BQ73" s="112"/>
      <c r="BR73" s="112"/>
      <c r="BS73" s="112"/>
      <c r="BT73" s="112"/>
      <c r="BU73" s="112"/>
      <c r="BV73" s="112"/>
      <c r="BW73" s="373"/>
      <c r="BX73" s="373"/>
      <c r="BY73" s="373"/>
      <c r="BZ73" s="373"/>
      <c r="CA73" s="373"/>
      <c r="CB73" s="373"/>
      <c r="CC73" s="373"/>
      <c r="CD73" s="373"/>
      <c r="CE73" s="374"/>
      <c r="CH73" s="364"/>
      <c r="CI73" s="365"/>
      <c r="CJ73" s="365"/>
      <c r="CK73" s="365"/>
      <c r="CL73" s="365"/>
      <c r="CM73" s="365"/>
      <c r="CN73" s="365"/>
      <c r="CO73" s="365"/>
      <c r="CP73" s="365"/>
      <c r="CQ73" s="365"/>
      <c r="CR73" s="365"/>
      <c r="CS73" s="365"/>
      <c r="CT73" s="365"/>
      <c r="CU73" s="365"/>
      <c r="CV73" s="365"/>
      <c r="CW73" s="366"/>
    </row>
    <row r="74" spans="1:101" ht="13.5" thickBot="1" x14ac:dyDescent="0.25">
      <c r="BJ74" s="376"/>
      <c r="BK74" s="377"/>
      <c r="BL74" s="378"/>
      <c r="BM74" s="378"/>
      <c r="BN74" s="378"/>
      <c r="BO74" s="379" t="s">
        <v>374</v>
      </c>
      <c r="BP74" s="379"/>
      <c r="BQ74" s="379"/>
      <c r="BR74" s="379"/>
      <c r="BS74" s="379"/>
      <c r="BT74" s="379"/>
      <c r="BU74" s="379"/>
      <c r="BV74" s="379"/>
      <c r="BW74" s="380"/>
      <c r="BX74" s="380"/>
      <c r="BY74" s="380"/>
      <c r="BZ74" s="380"/>
      <c r="CA74" s="380"/>
      <c r="CB74" s="380"/>
      <c r="CC74" s="380"/>
      <c r="CD74" s="380"/>
      <c r="CE74" s="381"/>
      <c r="CH74" s="382"/>
      <c r="CI74" s="383"/>
      <c r="CJ74" s="383"/>
      <c r="CK74" s="383"/>
      <c r="CL74" s="383"/>
      <c r="CM74" s="383"/>
      <c r="CN74" s="383"/>
      <c r="CO74" s="383"/>
      <c r="CP74" s="383"/>
      <c r="CQ74" s="383"/>
      <c r="CR74" s="383"/>
      <c r="CS74" s="383"/>
      <c r="CT74" s="383"/>
      <c r="CU74" s="383"/>
      <c r="CV74" s="383"/>
      <c r="CW74" s="384"/>
    </row>
    <row r="75" spans="1:101" x14ac:dyDescent="0.2">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row>
  </sheetData>
  <mergeCells count="1223">
    <mergeCell ref="BW72:CE74"/>
    <mergeCell ref="BO73:BV73"/>
    <mergeCell ref="BO74:BV74"/>
    <mergeCell ref="AR70:AY70"/>
    <mergeCell ref="AZ70:BC70"/>
    <mergeCell ref="BD70:BE70"/>
    <mergeCell ref="BF70:BH70"/>
    <mergeCell ref="BK70:CE70"/>
    <mergeCell ref="CH70:CW74"/>
    <mergeCell ref="AR71:BH73"/>
    <mergeCell ref="BK71:CE71"/>
    <mergeCell ref="BK72:BN74"/>
    <mergeCell ref="BO72:BV72"/>
    <mergeCell ref="CH68:CQ68"/>
    <mergeCell ref="CR68:CT68"/>
    <mergeCell ref="CU68:CW68"/>
    <mergeCell ref="AR69:AY69"/>
    <mergeCell ref="AZ69:BC69"/>
    <mergeCell ref="BD69:BE69"/>
    <mergeCell ref="BF69:BH69"/>
    <mergeCell ref="CH69:CQ69"/>
    <mergeCell ref="CR69:CT69"/>
    <mergeCell ref="CU69:CW69"/>
    <mergeCell ref="CR67:CT67"/>
    <mergeCell ref="CU67:CW67"/>
    <mergeCell ref="AM68:AO68"/>
    <mergeCell ref="AP68:AQ68"/>
    <mergeCell ref="AR68:AY68"/>
    <mergeCell ref="AZ68:BC68"/>
    <mergeCell ref="BD68:BE68"/>
    <mergeCell ref="BF68:BH68"/>
    <mergeCell ref="BK68:BN69"/>
    <mergeCell ref="BO68:CE69"/>
    <mergeCell ref="CR66:CT66"/>
    <mergeCell ref="CU66:CW66"/>
    <mergeCell ref="AM67:AO67"/>
    <mergeCell ref="AP67:AQ67"/>
    <mergeCell ref="AR67:AY67"/>
    <mergeCell ref="AZ67:BC67"/>
    <mergeCell ref="BD67:BE67"/>
    <mergeCell ref="BF67:BH67"/>
    <mergeCell ref="BO67:CE67"/>
    <mergeCell ref="CH67:CQ67"/>
    <mergeCell ref="CU65:CW65"/>
    <mergeCell ref="AM66:AO66"/>
    <mergeCell ref="AP66:AQ66"/>
    <mergeCell ref="AR66:AY66"/>
    <mergeCell ref="AZ66:BC66"/>
    <mergeCell ref="BD66:BE66"/>
    <mergeCell ref="BF66:BH66"/>
    <mergeCell ref="BK66:BN67"/>
    <mergeCell ref="BO66:CE66"/>
    <mergeCell ref="CH66:CQ66"/>
    <mergeCell ref="CH64:CQ64"/>
    <mergeCell ref="CR64:CT64"/>
    <mergeCell ref="AR65:AY65"/>
    <mergeCell ref="AZ65:BE65"/>
    <mergeCell ref="BF65:BH65"/>
    <mergeCell ref="CH65:CQ65"/>
    <mergeCell ref="CR65:CT65"/>
    <mergeCell ref="BQ63:BR63"/>
    <mergeCell ref="BS63:BZ63"/>
    <mergeCell ref="CA63:CC63"/>
    <mergeCell ref="CD63:CF63"/>
    <mergeCell ref="BQ64:BZ64"/>
    <mergeCell ref="CA64:CC64"/>
    <mergeCell ref="CD64:CF64"/>
    <mergeCell ref="CH62:CW63"/>
    <mergeCell ref="A63:J63"/>
    <mergeCell ref="K63:M63"/>
    <mergeCell ref="N63:P63"/>
    <mergeCell ref="Q63:R65"/>
    <mergeCell ref="S63:Z65"/>
    <mergeCell ref="AA63:AF65"/>
    <mergeCell ref="AI63:AR63"/>
    <mergeCell ref="AS63:AU63"/>
    <mergeCell ref="AV63:AX63"/>
    <mergeCell ref="AS62:AU62"/>
    <mergeCell ref="AV62:AX62"/>
    <mergeCell ref="BQ62:BR62"/>
    <mergeCell ref="BS62:BZ62"/>
    <mergeCell ref="CA62:CC62"/>
    <mergeCell ref="CD62:CF62"/>
    <mergeCell ref="CD61:CF61"/>
    <mergeCell ref="A62:B62"/>
    <mergeCell ref="C62:J62"/>
    <mergeCell ref="K62:M62"/>
    <mergeCell ref="N62:P62"/>
    <mergeCell ref="Q62:Z62"/>
    <mergeCell ref="AA62:AC62"/>
    <mergeCell ref="AD62:AF62"/>
    <mergeCell ref="AI62:AJ62"/>
    <mergeCell ref="AK62:AR62"/>
    <mergeCell ref="AK61:AR61"/>
    <mergeCell ref="AS61:AU61"/>
    <mergeCell ref="AV61:AX61"/>
    <mergeCell ref="BQ61:BR61"/>
    <mergeCell ref="BS61:BZ61"/>
    <mergeCell ref="CA61:CC61"/>
    <mergeCell ref="CD60:CF60"/>
    <mergeCell ref="A61:B61"/>
    <mergeCell ref="C61:J61"/>
    <mergeCell ref="K61:M61"/>
    <mergeCell ref="N61:P61"/>
    <mergeCell ref="Q61:R61"/>
    <mergeCell ref="S61:Z61"/>
    <mergeCell ref="AA61:AC61"/>
    <mergeCell ref="AD61:AF61"/>
    <mergeCell ref="AI61:AJ61"/>
    <mergeCell ref="AK60:AR60"/>
    <mergeCell ref="AS60:AU60"/>
    <mergeCell ref="AV60:AX60"/>
    <mergeCell ref="BQ60:BR60"/>
    <mergeCell ref="BS60:BZ60"/>
    <mergeCell ref="CA60:CC60"/>
    <mergeCell ref="CA59:CC59"/>
    <mergeCell ref="CD59:CF59"/>
    <mergeCell ref="A60:J60"/>
    <mergeCell ref="K60:M60"/>
    <mergeCell ref="N60:P60"/>
    <mergeCell ref="Q60:R60"/>
    <mergeCell ref="S60:Z60"/>
    <mergeCell ref="AA60:AC60"/>
    <mergeCell ref="AD60:AF60"/>
    <mergeCell ref="AI60:AJ60"/>
    <mergeCell ref="AI59:AJ59"/>
    <mergeCell ref="AK59:AR59"/>
    <mergeCell ref="AS59:AU59"/>
    <mergeCell ref="AV59:AX59"/>
    <mergeCell ref="BQ59:BR59"/>
    <mergeCell ref="BS59:BZ59"/>
    <mergeCell ref="BS58:BZ58"/>
    <mergeCell ref="CA58:CC58"/>
    <mergeCell ref="CD58:CF58"/>
    <mergeCell ref="A59:B59"/>
    <mergeCell ref="C59:J59"/>
    <mergeCell ref="K59:M59"/>
    <mergeCell ref="N59:P59"/>
    <mergeCell ref="Q59:Z59"/>
    <mergeCell ref="AA59:AC59"/>
    <mergeCell ref="AD59:AF59"/>
    <mergeCell ref="AA58:AC58"/>
    <mergeCell ref="AD58:AF58"/>
    <mergeCell ref="AI58:AR58"/>
    <mergeCell ref="AS58:AU58"/>
    <mergeCell ref="AV58:AX58"/>
    <mergeCell ref="BQ58:BR58"/>
    <mergeCell ref="BQ57:BR57"/>
    <mergeCell ref="BS57:BZ57"/>
    <mergeCell ref="CA57:CC57"/>
    <mergeCell ref="CD57:CF57"/>
    <mergeCell ref="A58:B58"/>
    <mergeCell ref="C58:J58"/>
    <mergeCell ref="K58:M58"/>
    <mergeCell ref="N58:P58"/>
    <mergeCell ref="Q58:R58"/>
    <mergeCell ref="S58:Z58"/>
    <mergeCell ref="AA57:AC57"/>
    <mergeCell ref="AD57:AF57"/>
    <mergeCell ref="AI57:AJ57"/>
    <mergeCell ref="AK57:AR57"/>
    <mergeCell ref="AS57:AU57"/>
    <mergeCell ref="AV57:AX57"/>
    <mergeCell ref="BQ56:BR56"/>
    <mergeCell ref="BS56:BZ56"/>
    <mergeCell ref="CA56:CC56"/>
    <mergeCell ref="CD56:CF56"/>
    <mergeCell ref="A57:B57"/>
    <mergeCell ref="C57:J57"/>
    <mergeCell ref="K57:M57"/>
    <mergeCell ref="N57:P57"/>
    <mergeCell ref="Q57:R57"/>
    <mergeCell ref="S57:Z57"/>
    <mergeCell ref="AA56:AC56"/>
    <mergeCell ref="AD56:AF56"/>
    <mergeCell ref="AI56:AJ56"/>
    <mergeCell ref="AK56:AR56"/>
    <mergeCell ref="AS56:AU56"/>
    <mergeCell ref="AV56:AX56"/>
    <mergeCell ref="A56:B56"/>
    <mergeCell ref="C56:J56"/>
    <mergeCell ref="K56:M56"/>
    <mergeCell ref="N56:P56"/>
    <mergeCell ref="Q56:R56"/>
    <mergeCell ref="S56:Z56"/>
    <mergeCell ref="AI55:AR55"/>
    <mergeCell ref="AS55:AU55"/>
    <mergeCell ref="AV55:AX55"/>
    <mergeCell ref="BQ55:BZ55"/>
    <mergeCell ref="CA55:CC55"/>
    <mergeCell ref="CD55:CF55"/>
    <mergeCell ref="BS54:BZ54"/>
    <mergeCell ref="CA54:CC54"/>
    <mergeCell ref="CD54:CF54"/>
    <mergeCell ref="A55:B55"/>
    <mergeCell ref="C55:J55"/>
    <mergeCell ref="K55:M55"/>
    <mergeCell ref="N55:P55"/>
    <mergeCell ref="Q55:Z55"/>
    <mergeCell ref="AA55:AC55"/>
    <mergeCell ref="AD55:AF55"/>
    <mergeCell ref="AD54:AF54"/>
    <mergeCell ref="AI54:AJ54"/>
    <mergeCell ref="AK54:AR54"/>
    <mergeCell ref="AS54:AU54"/>
    <mergeCell ref="AV54:AX54"/>
    <mergeCell ref="BQ54:BR54"/>
    <mergeCell ref="CG53:CH55"/>
    <mergeCell ref="CI53:CP55"/>
    <mergeCell ref="CQ53:CV55"/>
    <mergeCell ref="A54:B54"/>
    <mergeCell ref="C54:J54"/>
    <mergeCell ref="K54:M54"/>
    <mergeCell ref="N54:P54"/>
    <mergeCell ref="Q54:R54"/>
    <mergeCell ref="S54:Z54"/>
    <mergeCell ref="AA54:AC54"/>
    <mergeCell ref="CG52:CP52"/>
    <mergeCell ref="CQ52:CS52"/>
    <mergeCell ref="CT52:CV52"/>
    <mergeCell ref="A53:J53"/>
    <mergeCell ref="K53:M53"/>
    <mergeCell ref="N53:P53"/>
    <mergeCell ref="Q53:R53"/>
    <mergeCell ref="S53:Z53"/>
    <mergeCell ref="AA53:AC53"/>
    <mergeCell ref="AD53:AF53"/>
    <mergeCell ref="BA52:BH54"/>
    <mergeCell ref="BI52:BN54"/>
    <mergeCell ref="BQ52:BR52"/>
    <mergeCell ref="BS52:BZ52"/>
    <mergeCell ref="CA52:CC52"/>
    <mergeCell ref="CD52:CF52"/>
    <mergeCell ref="BQ53:BR53"/>
    <mergeCell ref="BS53:BZ53"/>
    <mergeCell ref="CA53:CC53"/>
    <mergeCell ref="CD53:CF53"/>
    <mergeCell ref="AD52:AF52"/>
    <mergeCell ref="AI52:AJ52"/>
    <mergeCell ref="AK52:AR52"/>
    <mergeCell ref="AS52:AU52"/>
    <mergeCell ref="AV52:AX52"/>
    <mergeCell ref="AY52:AZ54"/>
    <mergeCell ref="AI53:AJ53"/>
    <mergeCell ref="AK53:AR53"/>
    <mergeCell ref="AS53:AU53"/>
    <mergeCell ref="AV53:AX53"/>
    <mergeCell ref="CG51:CH51"/>
    <mergeCell ref="CI51:CP51"/>
    <mergeCell ref="CQ51:CS51"/>
    <mergeCell ref="CT51:CV51"/>
    <mergeCell ref="A52:B52"/>
    <mergeCell ref="C52:J52"/>
    <mergeCell ref="K52:M52"/>
    <mergeCell ref="N52:P52"/>
    <mergeCell ref="Q52:Z52"/>
    <mergeCell ref="AA52:AC52"/>
    <mergeCell ref="BI51:BK51"/>
    <mergeCell ref="BL51:BN51"/>
    <mergeCell ref="BQ51:BR51"/>
    <mergeCell ref="BS51:BZ51"/>
    <mergeCell ref="CA51:CC51"/>
    <mergeCell ref="CD51:CF51"/>
    <mergeCell ref="AD51:AF51"/>
    <mergeCell ref="AI51:AJ51"/>
    <mergeCell ref="AK51:AR51"/>
    <mergeCell ref="AS51:AU51"/>
    <mergeCell ref="AV51:AX51"/>
    <mergeCell ref="AY51:BH51"/>
    <mergeCell ref="CI50:CP50"/>
    <mergeCell ref="CQ50:CS50"/>
    <mergeCell ref="CT50:CV50"/>
    <mergeCell ref="A51:B51"/>
    <mergeCell ref="C51:J51"/>
    <mergeCell ref="K51:M51"/>
    <mergeCell ref="N51:P51"/>
    <mergeCell ref="Q51:R51"/>
    <mergeCell ref="S51:Z51"/>
    <mergeCell ref="AA51:AC51"/>
    <mergeCell ref="BL50:BN50"/>
    <mergeCell ref="BQ50:BR50"/>
    <mergeCell ref="BS50:BZ50"/>
    <mergeCell ref="CA50:CC50"/>
    <mergeCell ref="CD50:CF50"/>
    <mergeCell ref="CG50:CH50"/>
    <mergeCell ref="AI50:AR50"/>
    <mergeCell ref="AS50:AU50"/>
    <mergeCell ref="AV50:AX50"/>
    <mergeCell ref="AY50:AZ50"/>
    <mergeCell ref="BA50:BH50"/>
    <mergeCell ref="BI50:BK50"/>
    <mergeCell ref="CQ49:CS49"/>
    <mergeCell ref="CT49:CV49"/>
    <mergeCell ref="A50:B50"/>
    <mergeCell ref="C50:J50"/>
    <mergeCell ref="K50:M50"/>
    <mergeCell ref="N50:P50"/>
    <mergeCell ref="Q50:R50"/>
    <mergeCell ref="S50:Z50"/>
    <mergeCell ref="AA50:AC50"/>
    <mergeCell ref="AD50:AF50"/>
    <mergeCell ref="BL49:BN49"/>
    <mergeCell ref="BQ49:BZ49"/>
    <mergeCell ref="CA49:CC49"/>
    <mergeCell ref="CD49:CF49"/>
    <mergeCell ref="CG49:CH49"/>
    <mergeCell ref="CI49:CP49"/>
    <mergeCell ref="AK49:AR49"/>
    <mergeCell ref="AS49:AU49"/>
    <mergeCell ref="AV49:AX49"/>
    <mergeCell ref="AY49:AZ49"/>
    <mergeCell ref="BA49:BH49"/>
    <mergeCell ref="BI49:BK49"/>
    <mergeCell ref="CQ48:CS48"/>
    <mergeCell ref="CT48:CV48"/>
    <mergeCell ref="A49:J49"/>
    <mergeCell ref="K49:M49"/>
    <mergeCell ref="N49:P49"/>
    <mergeCell ref="Q49:R49"/>
    <mergeCell ref="S49:Z49"/>
    <mergeCell ref="AA49:AC49"/>
    <mergeCell ref="AD49:AF49"/>
    <mergeCell ref="AI49:AJ49"/>
    <mergeCell ref="BQ48:BR48"/>
    <mergeCell ref="BS48:BZ48"/>
    <mergeCell ref="CA48:CC48"/>
    <mergeCell ref="CD48:CF48"/>
    <mergeCell ref="CG48:CH48"/>
    <mergeCell ref="CI48:CP48"/>
    <mergeCell ref="AS48:AU48"/>
    <mergeCell ref="AV48:AX48"/>
    <mergeCell ref="AY48:AZ48"/>
    <mergeCell ref="BA48:BH48"/>
    <mergeCell ref="BI48:BK48"/>
    <mergeCell ref="BL48:BN48"/>
    <mergeCell ref="CT47:CV47"/>
    <mergeCell ref="A48:B48"/>
    <mergeCell ref="C48:J48"/>
    <mergeCell ref="K48:M48"/>
    <mergeCell ref="N48:P48"/>
    <mergeCell ref="Q48:Z48"/>
    <mergeCell ref="AA48:AC48"/>
    <mergeCell ref="AD48:AF48"/>
    <mergeCell ref="AI48:AJ48"/>
    <mergeCell ref="AK48:AR48"/>
    <mergeCell ref="BS47:BZ47"/>
    <mergeCell ref="CA47:CC47"/>
    <mergeCell ref="CD47:CF47"/>
    <mergeCell ref="CG47:CH47"/>
    <mergeCell ref="CI47:CP47"/>
    <mergeCell ref="CQ47:CS47"/>
    <mergeCell ref="AV47:AX47"/>
    <mergeCell ref="AY47:AZ47"/>
    <mergeCell ref="BA47:BH47"/>
    <mergeCell ref="BI47:BK47"/>
    <mergeCell ref="BL47:BN47"/>
    <mergeCell ref="BQ47:BR47"/>
    <mergeCell ref="S47:Z47"/>
    <mergeCell ref="AA47:AC47"/>
    <mergeCell ref="AD47:AF47"/>
    <mergeCell ref="AI47:AJ47"/>
    <mergeCell ref="AK47:AR47"/>
    <mergeCell ref="AS47:AU47"/>
    <mergeCell ref="CD46:CF46"/>
    <mergeCell ref="CG46:CH46"/>
    <mergeCell ref="CI46:CP46"/>
    <mergeCell ref="CQ46:CS46"/>
    <mergeCell ref="CT46:CV46"/>
    <mergeCell ref="A47:B47"/>
    <mergeCell ref="C47:J47"/>
    <mergeCell ref="K47:M47"/>
    <mergeCell ref="N47:P47"/>
    <mergeCell ref="Q47:R47"/>
    <mergeCell ref="BA46:BH46"/>
    <mergeCell ref="BI46:BK46"/>
    <mergeCell ref="BL46:BN46"/>
    <mergeCell ref="BQ46:BR46"/>
    <mergeCell ref="BS46:BZ46"/>
    <mergeCell ref="CA46:CC46"/>
    <mergeCell ref="AD46:AF46"/>
    <mergeCell ref="AI46:AJ46"/>
    <mergeCell ref="AK46:AR46"/>
    <mergeCell ref="AS46:AU46"/>
    <mergeCell ref="AV46:AX46"/>
    <mergeCell ref="AY46:AZ46"/>
    <mergeCell ref="CI45:CP45"/>
    <mergeCell ref="CQ45:CS45"/>
    <mergeCell ref="CT45:CV45"/>
    <mergeCell ref="A46:B46"/>
    <mergeCell ref="C46:J46"/>
    <mergeCell ref="K46:M46"/>
    <mergeCell ref="N46:P46"/>
    <mergeCell ref="Q46:R46"/>
    <mergeCell ref="S46:Z46"/>
    <mergeCell ref="AA46:AC46"/>
    <mergeCell ref="BL45:BN45"/>
    <mergeCell ref="BQ45:BR45"/>
    <mergeCell ref="BS45:BZ45"/>
    <mergeCell ref="CA45:CC45"/>
    <mergeCell ref="CD45:CF45"/>
    <mergeCell ref="CG45:CH45"/>
    <mergeCell ref="AK45:AR45"/>
    <mergeCell ref="AS45:AU45"/>
    <mergeCell ref="AV45:AX45"/>
    <mergeCell ref="AY45:AZ45"/>
    <mergeCell ref="BA45:BH45"/>
    <mergeCell ref="BI45:BK45"/>
    <mergeCell ref="CQ44:CS44"/>
    <mergeCell ref="CT44:CV44"/>
    <mergeCell ref="A45:B45"/>
    <mergeCell ref="C45:J45"/>
    <mergeCell ref="K45:M45"/>
    <mergeCell ref="N45:P45"/>
    <mergeCell ref="Q45:Z45"/>
    <mergeCell ref="AA45:AC45"/>
    <mergeCell ref="AD45:AF45"/>
    <mergeCell ref="AI45:AJ45"/>
    <mergeCell ref="BL44:BN44"/>
    <mergeCell ref="BQ44:BR44"/>
    <mergeCell ref="BS44:BZ44"/>
    <mergeCell ref="CA44:CC44"/>
    <mergeCell ref="CD44:CF44"/>
    <mergeCell ref="CG44:CP44"/>
    <mergeCell ref="AD44:AF44"/>
    <mergeCell ref="AI44:AR44"/>
    <mergeCell ref="AS44:AU44"/>
    <mergeCell ref="AV44:AX44"/>
    <mergeCell ref="AY44:BH44"/>
    <mergeCell ref="BI44:BK44"/>
    <mergeCell ref="A44:J44"/>
    <mergeCell ref="K44:M44"/>
    <mergeCell ref="N44:P44"/>
    <mergeCell ref="Q44:R44"/>
    <mergeCell ref="S44:Z44"/>
    <mergeCell ref="AA44:AC44"/>
    <mergeCell ref="CA43:CC43"/>
    <mergeCell ref="CD43:CF43"/>
    <mergeCell ref="CG43:CH43"/>
    <mergeCell ref="CI43:CP43"/>
    <mergeCell ref="CQ43:CS43"/>
    <mergeCell ref="CT43:CV43"/>
    <mergeCell ref="AY43:AZ43"/>
    <mergeCell ref="BA43:BH43"/>
    <mergeCell ref="BI43:BK43"/>
    <mergeCell ref="BL43:BN43"/>
    <mergeCell ref="BQ43:BR43"/>
    <mergeCell ref="BS43:BZ43"/>
    <mergeCell ref="AA43:AC43"/>
    <mergeCell ref="AD43:AF43"/>
    <mergeCell ref="AI43:AJ43"/>
    <mergeCell ref="AK43:AR43"/>
    <mergeCell ref="AS43:AU43"/>
    <mergeCell ref="AV43:AX43"/>
    <mergeCell ref="A43:B43"/>
    <mergeCell ref="C43:J43"/>
    <mergeCell ref="K43:M43"/>
    <mergeCell ref="N43:P43"/>
    <mergeCell ref="Q43:R43"/>
    <mergeCell ref="S43:Z43"/>
    <mergeCell ref="CA42:CC42"/>
    <mergeCell ref="CD42:CF42"/>
    <mergeCell ref="CG42:CH42"/>
    <mergeCell ref="CI42:CP42"/>
    <mergeCell ref="CQ42:CS42"/>
    <mergeCell ref="CT42:CV42"/>
    <mergeCell ref="AY42:AZ42"/>
    <mergeCell ref="BA42:BH42"/>
    <mergeCell ref="BI42:BK42"/>
    <mergeCell ref="BL42:BN42"/>
    <mergeCell ref="BQ42:BR42"/>
    <mergeCell ref="BS42:BZ42"/>
    <mergeCell ref="AA42:AC42"/>
    <mergeCell ref="AD42:AF42"/>
    <mergeCell ref="AI42:AJ42"/>
    <mergeCell ref="AK42:AR42"/>
    <mergeCell ref="AS42:AU42"/>
    <mergeCell ref="AV42:AX42"/>
    <mergeCell ref="A42:B42"/>
    <mergeCell ref="C42:J42"/>
    <mergeCell ref="K42:M42"/>
    <mergeCell ref="N42:P42"/>
    <mergeCell ref="Q42:R42"/>
    <mergeCell ref="S42:Z42"/>
    <mergeCell ref="CA41:CC41"/>
    <mergeCell ref="CD41:CF41"/>
    <mergeCell ref="CG41:CH41"/>
    <mergeCell ref="CI41:CP41"/>
    <mergeCell ref="CQ41:CS41"/>
    <mergeCell ref="CT41:CV41"/>
    <mergeCell ref="AS41:AU41"/>
    <mergeCell ref="AV41:AX41"/>
    <mergeCell ref="AY41:BH41"/>
    <mergeCell ref="BI41:BK41"/>
    <mergeCell ref="BL41:BN41"/>
    <mergeCell ref="BQ41:BZ41"/>
    <mergeCell ref="CT40:CV40"/>
    <mergeCell ref="A41:B41"/>
    <mergeCell ref="C41:J41"/>
    <mergeCell ref="K41:M41"/>
    <mergeCell ref="N41:P41"/>
    <mergeCell ref="Q41:Z41"/>
    <mergeCell ref="AA41:AC41"/>
    <mergeCell ref="AD41:AF41"/>
    <mergeCell ref="AI41:AJ41"/>
    <mergeCell ref="AK41:AR41"/>
    <mergeCell ref="BS40:BZ40"/>
    <mergeCell ref="CA40:CC40"/>
    <mergeCell ref="CD40:CF40"/>
    <mergeCell ref="CG40:CH40"/>
    <mergeCell ref="CI40:CP40"/>
    <mergeCell ref="CQ40:CS40"/>
    <mergeCell ref="AV40:AX40"/>
    <mergeCell ref="AY40:AZ40"/>
    <mergeCell ref="BA40:BH40"/>
    <mergeCell ref="BI40:BK40"/>
    <mergeCell ref="BL40:BN40"/>
    <mergeCell ref="BQ40:BR40"/>
    <mergeCell ref="S40:Z40"/>
    <mergeCell ref="AA40:AC40"/>
    <mergeCell ref="AD40:AF40"/>
    <mergeCell ref="AI40:AJ40"/>
    <mergeCell ref="AK40:AR40"/>
    <mergeCell ref="AS40:AU40"/>
    <mergeCell ref="CD39:CF39"/>
    <mergeCell ref="CG39:CH39"/>
    <mergeCell ref="CI39:CP39"/>
    <mergeCell ref="CQ39:CS39"/>
    <mergeCell ref="CT39:CV39"/>
    <mergeCell ref="A40:B40"/>
    <mergeCell ref="C40:J40"/>
    <mergeCell ref="K40:M40"/>
    <mergeCell ref="N40:P40"/>
    <mergeCell ref="Q40:R40"/>
    <mergeCell ref="BA39:BH39"/>
    <mergeCell ref="BI39:BK39"/>
    <mergeCell ref="BL39:BN39"/>
    <mergeCell ref="BQ39:BR39"/>
    <mergeCell ref="BS39:BZ39"/>
    <mergeCell ref="CA39:CC39"/>
    <mergeCell ref="AD39:AF39"/>
    <mergeCell ref="AI39:AJ39"/>
    <mergeCell ref="AK39:AR39"/>
    <mergeCell ref="AS39:AU39"/>
    <mergeCell ref="AV39:AX39"/>
    <mergeCell ref="AY39:AZ39"/>
    <mergeCell ref="CG38:CH38"/>
    <mergeCell ref="CI38:CP38"/>
    <mergeCell ref="CQ38:CS38"/>
    <mergeCell ref="CT38:CV38"/>
    <mergeCell ref="A39:J39"/>
    <mergeCell ref="K39:M39"/>
    <mergeCell ref="N39:P39"/>
    <mergeCell ref="Q39:R39"/>
    <mergeCell ref="S39:Z39"/>
    <mergeCell ref="AA39:AC39"/>
    <mergeCell ref="BI38:BK38"/>
    <mergeCell ref="BL38:BN38"/>
    <mergeCell ref="BQ38:BR38"/>
    <mergeCell ref="BS38:BZ38"/>
    <mergeCell ref="CA38:CC38"/>
    <mergeCell ref="CD38:CF38"/>
    <mergeCell ref="AD38:AF38"/>
    <mergeCell ref="AI38:AR38"/>
    <mergeCell ref="AS38:AU38"/>
    <mergeCell ref="AV38:AX38"/>
    <mergeCell ref="AY38:AZ38"/>
    <mergeCell ref="BA38:BH38"/>
    <mergeCell ref="A38:B38"/>
    <mergeCell ref="C38:J38"/>
    <mergeCell ref="K38:M38"/>
    <mergeCell ref="N38:P38"/>
    <mergeCell ref="Q38:Z38"/>
    <mergeCell ref="AA38:AC38"/>
    <mergeCell ref="CA37:CC37"/>
    <mergeCell ref="CD37:CF37"/>
    <mergeCell ref="CG37:CH37"/>
    <mergeCell ref="CI37:CP37"/>
    <mergeCell ref="CQ37:CS37"/>
    <mergeCell ref="CT37:CV37"/>
    <mergeCell ref="AY37:AZ37"/>
    <mergeCell ref="BA37:BH37"/>
    <mergeCell ref="BI37:BK37"/>
    <mergeCell ref="BL37:BN37"/>
    <mergeCell ref="BQ37:BR37"/>
    <mergeCell ref="BS37:BZ37"/>
    <mergeCell ref="AA37:AC37"/>
    <mergeCell ref="AD37:AF37"/>
    <mergeCell ref="AI37:AJ37"/>
    <mergeCell ref="AK37:AR37"/>
    <mergeCell ref="AS37:AU37"/>
    <mergeCell ref="AV37:AX37"/>
    <mergeCell ref="A37:B37"/>
    <mergeCell ref="C37:J37"/>
    <mergeCell ref="K37:M37"/>
    <mergeCell ref="N37:P37"/>
    <mergeCell ref="Q37:R37"/>
    <mergeCell ref="S37:Z37"/>
    <mergeCell ref="CA36:CC36"/>
    <mergeCell ref="CD36:CF36"/>
    <mergeCell ref="CG36:CH36"/>
    <mergeCell ref="CI36:CP36"/>
    <mergeCell ref="CQ36:CS36"/>
    <mergeCell ref="CT36:CV36"/>
    <mergeCell ref="AY36:AZ36"/>
    <mergeCell ref="BA36:BH36"/>
    <mergeCell ref="BI36:BK36"/>
    <mergeCell ref="BL36:BN36"/>
    <mergeCell ref="BQ36:BR36"/>
    <mergeCell ref="BS36:BZ36"/>
    <mergeCell ref="AA36:AC36"/>
    <mergeCell ref="AD36:AF36"/>
    <mergeCell ref="AI36:AJ36"/>
    <mergeCell ref="AK36:AR36"/>
    <mergeCell ref="AS36:AU36"/>
    <mergeCell ref="AV36:AX36"/>
    <mergeCell ref="CD35:CF35"/>
    <mergeCell ref="CG35:CP35"/>
    <mergeCell ref="CQ35:CS35"/>
    <mergeCell ref="CT35:CV35"/>
    <mergeCell ref="A36:B36"/>
    <mergeCell ref="C36:J36"/>
    <mergeCell ref="K36:M36"/>
    <mergeCell ref="N36:P36"/>
    <mergeCell ref="Q36:R36"/>
    <mergeCell ref="S36:Z36"/>
    <mergeCell ref="BA35:BH35"/>
    <mergeCell ref="BI35:BK35"/>
    <mergeCell ref="BL35:BN35"/>
    <mergeCell ref="BQ35:BR35"/>
    <mergeCell ref="BS35:BZ35"/>
    <mergeCell ref="CA35:CC35"/>
    <mergeCell ref="AD35:AF35"/>
    <mergeCell ref="AI35:AJ35"/>
    <mergeCell ref="AK35:AR35"/>
    <mergeCell ref="AS35:AU35"/>
    <mergeCell ref="AV35:AX35"/>
    <mergeCell ref="AY35:AZ35"/>
    <mergeCell ref="CG34:CH34"/>
    <mergeCell ref="CI34:CP34"/>
    <mergeCell ref="CQ34:CS34"/>
    <mergeCell ref="CT34:CV34"/>
    <mergeCell ref="A35:B35"/>
    <mergeCell ref="C35:J35"/>
    <mergeCell ref="K35:M35"/>
    <mergeCell ref="N35:P35"/>
    <mergeCell ref="Q35:Z35"/>
    <mergeCell ref="AA35:AC35"/>
    <mergeCell ref="BI34:BK34"/>
    <mergeCell ref="BL34:BN34"/>
    <mergeCell ref="BQ34:BR34"/>
    <mergeCell ref="BS34:BZ34"/>
    <mergeCell ref="CA34:CC34"/>
    <mergeCell ref="CD34:CF34"/>
    <mergeCell ref="AD34:AF34"/>
    <mergeCell ref="AI34:AR34"/>
    <mergeCell ref="AS34:AU34"/>
    <mergeCell ref="AV34:AX34"/>
    <mergeCell ref="AY34:AZ34"/>
    <mergeCell ref="BA34:BH34"/>
    <mergeCell ref="CI33:CP33"/>
    <mergeCell ref="CQ33:CS33"/>
    <mergeCell ref="CT33:CV33"/>
    <mergeCell ref="A34:B34"/>
    <mergeCell ref="C34:J34"/>
    <mergeCell ref="K34:M34"/>
    <mergeCell ref="N34:P34"/>
    <mergeCell ref="Q34:R34"/>
    <mergeCell ref="S34:Z34"/>
    <mergeCell ref="AA34:AC34"/>
    <mergeCell ref="BI33:BK33"/>
    <mergeCell ref="BL33:BN33"/>
    <mergeCell ref="BQ33:BZ33"/>
    <mergeCell ref="CA33:CC33"/>
    <mergeCell ref="CD33:CF33"/>
    <mergeCell ref="CG33:CH33"/>
    <mergeCell ref="AI33:AJ33"/>
    <mergeCell ref="AK33:AR33"/>
    <mergeCell ref="AS33:AU33"/>
    <mergeCell ref="AV33:AX33"/>
    <mergeCell ref="AY33:AZ33"/>
    <mergeCell ref="BA33:BH33"/>
    <mergeCell ref="CQ32:CS32"/>
    <mergeCell ref="CT32:CV32"/>
    <mergeCell ref="A33:B33"/>
    <mergeCell ref="C33:J33"/>
    <mergeCell ref="K33:M33"/>
    <mergeCell ref="N33:P33"/>
    <mergeCell ref="Q33:R33"/>
    <mergeCell ref="S33:Z33"/>
    <mergeCell ref="AA33:AC33"/>
    <mergeCell ref="AD33:AF33"/>
    <mergeCell ref="BL32:BN32"/>
    <mergeCell ref="BQ32:BR32"/>
    <mergeCell ref="BS32:BZ32"/>
    <mergeCell ref="CA32:CC32"/>
    <mergeCell ref="CD32:CF32"/>
    <mergeCell ref="CG32:CP32"/>
    <mergeCell ref="AI32:AJ32"/>
    <mergeCell ref="AK32:AR32"/>
    <mergeCell ref="AS32:AU32"/>
    <mergeCell ref="AV32:AX32"/>
    <mergeCell ref="AY32:BH32"/>
    <mergeCell ref="BI32:BK32"/>
    <mergeCell ref="CQ31:CS31"/>
    <mergeCell ref="CT31:CV31"/>
    <mergeCell ref="A32:B32"/>
    <mergeCell ref="C32:J32"/>
    <mergeCell ref="K32:M32"/>
    <mergeCell ref="N32:P32"/>
    <mergeCell ref="Q32:R32"/>
    <mergeCell ref="S32:Z32"/>
    <mergeCell ref="AA32:AC32"/>
    <mergeCell ref="AD32:AF32"/>
    <mergeCell ref="BQ31:BR31"/>
    <mergeCell ref="BS31:BZ31"/>
    <mergeCell ref="CA31:CC31"/>
    <mergeCell ref="CD31:CF31"/>
    <mergeCell ref="CG31:CH31"/>
    <mergeCell ref="CI31:CP31"/>
    <mergeCell ref="AS31:AU31"/>
    <mergeCell ref="AV31:AX31"/>
    <mergeCell ref="AY31:AZ31"/>
    <mergeCell ref="BA31:BH31"/>
    <mergeCell ref="BI31:BK31"/>
    <mergeCell ref="BL31:BN31"/>
    <mergeCell ref="CT30:CV30"/>
    <mergeCell ref="A31:B31"/>
    <mergeCell ref="C31:J31"/>
    <mergeCell ref="K31:M31"/>
    <mergeCell ref="N31:P31"/>
    <mergeCell ref="Q31:Z31"/>
    <mergeCell ref="AA31:AC31"/>
    <mergeCell ref="AD31:AF31"/>
    <mergeCell ref="AI31:AJ31"/>
    <mergeCell ref="AK31:AR31"/>
    <mergeCell ref="BS30:BZ30"/>
    <mergeCell ref="CA30:CC30"/>
    <mergeCell ref="CD30:CF30"/>
    <mergeCell ref="CG30:CH30"/>
    <mergeCell ref="CI30:CP30"/>
    <mergeCell ref="CQ30:CS30"/>
    <mergeCell ref="AV30:AX30"/>
    <mergeCell ref="AY30:AZ30"/>
    <mergeCell ref="BA30:BH30"/>
    <mergeCell ref="BI30:BK30"/>
    <mergeCell ref="BL30:BN30"/>
    <mergeCell ref="BQ30:BR30"/>
    <mergeCell ref="S30:Z30"/>
    <mergeCell ref="AA30:AC30"/>
    <mergeCell ref="AD30:AF30"/>
    <mergeCell ref="AI30:AJ30"/>
    <mergeCell ref="AK30:AR30"/>
    <mergeCell ref="AS30:AU30"/>
    <mergeCell ref="CD29:CF29"/>
    <mergeCell ref="CG29:CH29"/>
    <mergeCell ref="CI29:CP29"/>
    <mergeCell ref="CQ29:CS29"/>
    <mergeCell ref="CT29:CV29"/>
    <mergeCell ref="A30:B30"/>
    <mergeCell ref="C30:J30"/>
    <mergeCell ref="K30:M30"/>
    <mergeCell ref="N30:P30"/>
    <mergeCell ref="Q30:R30"/>
    <mergeCell ref="AY29:AZ29"/>
    <mergeCell ref="BA29:BH29"/>
    <mergeCell ref="BI29:BK29"/>
    <mergeCell ref="BL29:BN29"/>
    <mergeCell ref="BQ29:BZ29"/>
    <mergeCell ref="CA29:CC29"/>
    <mergeCell ref="AA29:AC29"/>
    <mergeCell ref="AD29:AF29"/>
    <mergeCell ref="AI29:AJ29"/>
    <mergeCell ref="AK29:AR29"/>
    <mergeCell ref="AS29:AU29"/>
    <mergeCell ref="AV29:AX29"/>
    <mergeCell ref="CD28:CF28"/>
    <mergeCell ref="CG28:CH28"/>
    <mergeCell ref="CI28:CP28"/>
    <mergeCell ref="CQ28:CS28"/>
    <mergeCell ref="CT28:CV28"/>
    <mergeCell ref="A29:J29"/>
    <mergeCell ref="K29:M29"/>
    <mergeCell ref="N29:P29"/>
    <mergeCell ref="Q29:R29"/>
    <mergeCell ref="S29:Z29"/>
    <mergeCell ref="BA28:BH28"/>
    <mergeCell ref="BI28:BK28"/>
    <mergeCell ref="BL28:BN28"/>
    <mergeCell ref="BQ28:BR28"/>
    <mergeCell ref="BS28:BZ28"/>
    <mergeCell ref="CA28:CC28"/>
    <mergeCell ref="AD28:AF28"/>
    <mergeCell ref="AI28:AJ28"/>
    <mergeCell ref="AK28:AR28"/>
    <mergeCell ref="AS28:AU28"/>
    <mergeCell ref="AV28:AX28"/>
    <mergeCell ref="AY28:AZ28"/>
    <mergeCell ref="A28:B28"/>
    <mergeCell ref="C28:J28"/>
    <mergeCell ref="K28:M28"/>
    <mergeCell ref="N28:P28"/>
    <mergeCell ref="Q28:Z28"/>
    <mergeCell ref="AA28:AC28"/>
    <mergeCell ref="CA27:CC27"/>
    <mergeCell ref="CD27:CF27"/>
    <mergeCell ref="CG27:CH27"/>
    <mergeCell ref="CI27:CP27"/>
    <mergeCell ref="CQ27:CS27"/>
    <mergeCell ref="CT27:CV27"/>
    <mergeCell ref="AY27:AZ27"/>
    <mergeCell ref="BA27:BH27"/>
    <mergeCell ref="BI27:BK27"/>
    <mergeCell ref="BL27:BN27"/>
    <mergeCell ref="BQ27:BR27"/>
    <mergeCell ref="BS27:BZ27"/>
    <mergeCell ref="AA27:AC27"/>
    <mergeCell ref="AD27:AF27"/>
    <mergeCell ref="AI27:AJ27"/>
    <mergeCell ref="AK27:AR27"/>
    <mergeCell ref="AS27:AU27"/>
    <mergeCell ref="AV27:AX27"/>
    <mergeCell ref="A27:B27"/>
    <mergeCell ref="C27:J27"/>
    <mergeCell ref="K27:M27"/>
    <mergeCell ref="N27:P27"/>
    <mergeCell ref="Q27:R27"/>
    <mergeCell ref="S27:Z27"/>
    <mergeCell ref="CA26:CC26"/>
    <mergeCell ref="CD26:CF26"/>
    <mergeCell ref="CG26:CH26"/>
    <mergeCell ref="CI26:CP26"/>
    <mergeCell ref="CQ26:CS26"/>
    <mergeCell ref="CT26:CV26"/>
    <mergeCell ref="AV26:AX26"/>
    <mergeCell ref="AY26:AZ26"/>
    <mergeCell ref="BA26:BH26"/>
    <mergeCell ref="BI26:BK26"/>
    <mergeCell ref="BL26:BN26"/>
    <mergeCell ref="BQ26:BZ26"/>
    <mergeCell ref="S26:Z26"/>
    <mergeCell ref="AA26:AC26"/>
    <mergeCell ref="AD26:AF26"/>
    <mergeCell ref="AI26:AJ26"/>
    <mergeCell ref="AK26:AR26"/>
    <mergeCell ref="AS26:AU26"/>
    <mergeCell ref="CD25:CF25"/>
    <mergeCell ref="CG25:CH25"/>
    <mergeCell ref="CI25:CP25"/>
    <mergeCell ref="CQ25:CS25"/>
    <mergeCell ref="CT25:CV25"/>
    <mergeCell ref="A26:B26"/>
    <mergeCell ref="C26:J26"/>
    <mergeCell ref="K26:M26"/>
    <mergeCell ref="N26:P26"/>
    <mergeCell ref="Q26:R26"/>
    <mergeCell ref="BA25:BH25"/>
    <mergeCell ref="BI25:BK25"/>
    <mergeCell ref="BL25:BN25"/>
    <mergeCell ref="BQ25:BR25"/>
    <mergeCell ref="BS25:BZ25"/>
    <mergeCell ref="CA25:CC25"/>
    <mergeCell ref="AD25:AF25"/>
    <mergeCell ref="AI25:AJ25"/>
    <mergeCell ref="AK25:AR25"/>
    <mergeCell ref="AS25:AU25"/>
    <mergeCell ref="AV25:AX25"/>
    <mergeCell ref="AY25:AZ25"/>
    <mergeCell ref="CD24:CF24"/>
    <mergeCell ref="CG24:CP24"/>
    <mergeCell ref="CQ24:CS24"/>
    <mergeCell ref="CT24:CV24"/>
    <mergeCell ref="A25:B25"/>
    <mergeCell ref="C25:J25"/>
    <mergeCell ref="K25:M25"/>
    <mergeCell ref="N25:P25"/>
    <mergeCell ref="Q25:Z25"/>
    <mergeCell ref="AA25:AC25"/>
    <mergeCell ref="AY24:BH24"/>
    <mergeCell ref="BI24:BK24"/>
    <mergeCell ref="BL24:BN24"/>
    <mergeCell ref="BQ24:BR24"/>
    <mergeCell ref="BS24:BZ24"/>
    <mergeCell ref="CA24:CC24"/>
    <mergeCell ref="S24:Z24"/>
    <mergeCell ref="AA24:AC24"/>
    <mergeCell ref="AD24:AF24"/>
    <mergeCell ref="AI24:AR24"/>
    <mergeCell ref="AS24:AU24"/>
    <mergeCell ref="AV24:AX24"/>
    <mergeCell ref="CD23:CF23"/>
    <mergeCell ref="CG23:CH23"/>
    <mergeCell ref="CI23:CP23"/>
    <mergeCell ref="CQ23:CS23"/>
    <mergeCell ref="CT23:CV23"/>
    <mergeCell ref="A24:B24"/>
    <mergeCell ref="C24:J24"/>
    <mergeCell ref="K24:M24"/>
    <mergeCell ref="N24:P24"/>
    <mergeCell ref="Q24:R24"/>
    <mergeCell ref="AY23:BH23"/>
    <mergeCell ref="BI23:BK23"/>
    <mergeCell ref="BL23:BN23"/>
    <mergeCell ref="BQ23:BR23"/>
    <mergeCell ref="BS23:BZ23"/>
    <mergeCell ref="CA23:CC23"/>
    <mergeCell ref="AA23:AC23"/>
    <mergeCell ref="AD23:AF23"/>
    <mergeCell ref="AI23:AJ23"/>
    <mergeCell ref="AK23:AR23"/>
    <mergeCell ref="AS23:AU23"/>
    <mergeCell ref="AV23:AX23"/>
    <mergeCell ref="CD22:CF22"/>
    <mergeCell ref="CG22:CH22"/>
    <mergeCell ref="CI22:CP22"/>
    <mergeCell ref="CQ22:CS22"/>
    <mergeCell ref="CT22:CV22"/>
    <mergeCell ref="A23:J23"/>
    <mergeCell ref="K23:M23"/>
    <mergeCell ref="N23:P23"/>
    <mergeCell ref="Q23:R23"/>
    <mergeCell ref="S23:Z23"/>
    <mergeCell ref="AY22:AZ22"/>
    <mergeCell ref="BA22:BH22"/>
    <mergeCell ref="BI22:BK22"/>
    <mergeCell ref="BL22:BN22"/>
    <mergeCell ref="BQ22:BZ22"/>
    <mergeCell ref="CA22:CC22"/>
    <mergeCell ref="AA22:AC22"/>
    <mergeCell ref="AD22:AF22"/>
    <mergeCell ref="AI22:AJ22"/>
    <mergeCell ref="AK22:AR22"/>
    <mergeCell ref="AS22:AU22"/>
    <mergeCell ref="AV22:AX22"/>
    <mergeCell ref="CD21:CF21"/>
    <mergeCell ref="CG21:CH21"/>
    <mergeCell ref="CI21:CP21"/>
    <mergeCell ref="CQ21:CS21"/>
    <mergeCell ref="CT21:CV21"/>
    <mergeCell ref="A22:B22"/>
    <mergeCell ref="C22:J22"/>
    <mergeCell ref="K22:M22"/>
    <mergeCell ref="N22:P22"/>
    <mergeCell ref="Q22:Z22"/>
    <mergeCell ref="BA21:BH21"/>
    <mergeCell ref="BI21:BK21"/>
    <mergeCell ref="BL21:BN21"/>
    <mergeCell ref="BQ21:BR21"/>
    <mergeCell ref="BS21:BZ21"/>
    <mergeCell ref="CA21:CC21"/>
    <mergeCell ref="AD21:AF21"/>
    <mergeCell ref="AI21:AJ21"/>
    <mergeCell ref="AK21:AR21"/>
    <mergeCell ref="AS21:AU21"/>
    <mergeCell ref="AV21:AX21"/>
    <mergeCell ref="AY21:AZ21"/>
    <mergeCell ref="A21:J21"/>
    <mergeCell ref="K21:M21"/>
    <mergeCell ref="N21:P21"/>
    <mergeCell ref="Q21:R21"/>
    <mergeCell ref="S21:Z21"/>
    <mergeCell ref="AA21:AC21"/>
    <mergeCell ref="CA20:CC20"/>
    <mergeCell ref="CD20:CF20"/>
    <mergeCell ref="CG20:CH20"/>
    <mergeCell ref="CI20:CP20"/>
    <mergeCell ref="CQ20:CS20"/>
    <mergeCell ref="CT20:CV20"/>
    <mergeCell ref="AY20:AZ20"/>
    <mergeCell ref="BA20:BH20"/>
    <mergeCell ref="BI20:BK20"/>
    <mergeCell ref="BL20:BN20"/>
    <mergeCell ref="BQ20:BR20"/>
    <mergeCell ref="BS20:BZ20"/>
    <mergeCell ref="AA20:AC20"/>
    <mergeCell ref="AD20:AF20"/>
    <mergeCell ref="AI20:AJ20"/>
    <mergeCell ref="AK20:AR20"/>
    <mergeCell ref="AS20:AU20"/>
    <mergeCell ref="AV20:AX20"/>
    <mergeCell ref="A20:B20"/>
    <mergeCell ref="C20:J20"/>
    <mergeCell ref="K20:M20"/>
    <mergeCell ref="N20:P20"/>
    <mergeCell ref="Q20:R20"/>
    <mergeCell ref="S20:Z20"/>
    <mergeCell ref="CA19:CC19"/>
    <mergeCell ref="CD19:CF19"/>
    <mergeCell ref="CG19:CH19"/>
    <mergeCell ref="CI19:CP19"/>
    <mergeCell ref="CQ19:CS19"/>
    <mergeCell ref="CT19:CV19"/>
    <mergeCell ref="AY19:AZ19"/>
    <mergeCell ref="BA19:BH19"/>
    <mergeCell ref="BI19:BK19"/>
    <mergeCell ref="BL19:BN19"/>
    <mergeCell ref="BQ19:BR19"/>
    <mergeCell ref="BS19:BZ19"/>
    <mergeCell ref="AA19:AC19"/>
    <mergeCell ref="AD19:AF19"/>
    <mergeCell ref="AI19:AJ19"/>
    <mergeCell ref="AK19:AR19"/>
    <mergeCell ref="AS19:AU19"/>
    <mergeCell ref="AV19:AX19"/>
    <mergeCell ref="CG18:CH18"/>
    <mergeCell ref="CI18:CP18"/>
    <mergeCell ref="CQ18:CS18"/>
    <mergeCell ref="CT18:CV18"/>
    <mergeCell ref="A19:B19"/>
    <mergeCell ref="C19:J19"/>
    <mergeCell ref="K19:M19"/>
    <mergeCell ref="N19:P19"/>
    <mergeCell ref="Q19:R19"/>
    <mergeCell ref="S19:Z19"/>
    <mergeCell ref="BI18:BK18"/>
    <mergeCell ref="BL18:BN18"/>
    <mergeCell ref="BQ18:BR18"/>
    <mergeCell ref="BS18:BZ18"/>
    <mergeCell ref="CA18:CC18"/>
    <mergeCell ref="CD18:CF18"/>
    <mergeCell ref="AD18:AF18"/>
    <mergeCell ref="AI18:AJ18"/>
    <mergeCell ref="AK18:AR18"/>
    <mergeCell ref="AS18:AU18"/>
    <mergeCell ref="AV18:AX18"/>
    <mergeCell ref="AY18:BH18"/>
    <mergeCell ref="CG17:CH17"/>
    <mergeCell ref="CI17:CP17"/>
    <mergeCell ref="CQ17:CS17"/>
    <mergeCell ref="CT17:CV17"/>
    <mergeCell ref="A18:B18"/>
    <mergeCell ref="C18:J18"/>
    <mergeCell ref="K18:M18"/>
    <mergeCell ref="N18:P18"/>
    <mergeCell ref="Q18:Z18"/>
    <mergeCell ref="AA18:AC18"/>
    <mergeCell ref="BI17:BK17"/>
    <mergeCell ref="BL17:BN17"/>
    <mergeCell ref="BQ17:BR17"/>
    <mergeCell ref="BS17:BZ17"/>
    <mergeCell ref="CA17:CC17"/>
    <mergeCell ref="CD17:CF17"/>
    <mergeCell ref="AD17:AF17"/>
    <mergeCell ref="AI17:AR17"/>
    <mergeCell ref="AS17:AU17"/>
    <mergeCell ref="AV17:AX17"/>
    <mergeCell ref="AY17:AZ17"/>
    <mergeCell ref="BA17:BH17"/>
    <mergeCell ref="CG16:CP16"/>
    <mergeCell ref="CQ16:CS16"/>
    <mergeCell ref="CT16:CV16"/>
    <mergeCell ref="A17:B17"/>
    <mergeCell ref="C17:J17"/>
    <mergeCell ref="K17:M17"/>
    <mergeCell ref="N17:P17"/>
    <mergeCell ref="Q17:R17"/>
    <mergeCell ref="S17:Z17"/>
    <mergeCell ref="AA17:AC17"/>
    <mergeCell ref="BA16:BH16"/>
    <mergeCell ref="BI16:BK16"/>
    <mergeCell ref="BL16:BN16"/>
    <mergeCell ref="BQ16:BZ16"/>
    <mergeCell ref="CA16:CC16"/>
    <mergeCell ref="CD16:CF16"/>
    <mergeCell ref="AD16:AF16"/>
    <mergeCell ref="AI16:AJ16"/>
    <mergeCell ref="AK16:AR16"/>
    <mergeCell ref="AS16:AU16"/>
    <mergeCell ref="AV16:AX16"/>
    <mergeCell ref="AY16:AZ16"/>
    <mergeCell ref="CI15:CP15"/>
    <mergeCell ref="CQ15:CS15"/>
    <mergeCell ref="CT15:CV15"/>
    <mergeCell ref="A16:B16"/>
    <mergeCell ref="C16:J16"/>
    <mergeCell ref="K16:M16"/>
    <mergeCell ref="N16:P16"/>
    <mergeCell ref="Q16:R16"/>
    <mergeCell ref="S16:Z16"/>
    <mergeCell ref="AA16:AC16"/>
    <mergeCell ref="BL15:BN15"/>
    <mergeCell ref="BQ15:BR15"/>
    <mergeCell ref="BS15:BZ15"/>
    <mergeCell ref="CA15:CC15"/>
    <mergeCell ref="CD15:CF15"/>
    <mergeCell ref="CG15:CH15"/>
    <mergeCell ref="AK15:AR15"/>
    <mergeCell ref="AS15:AU15"/>
    <mergeCell ref="AV15:AX15"/>
    <mergeCell ref="AY15:AZ15"/>
    <mergeCell ref="BA15:BH15"/>
    <mergeCell ref="BI15:BK15"/>
    <mergeCell ref="CT14:CV14"/>
    <mergeCell ref="A15:B15"/>
    <mergeCell ref="C15:J15"/>
    <mergeCell ref="K15:M15"/>
    <mergeCell ref="N15:P15"/>
    <mergeCell ref="Q15:R15"/>
    <mergeCell ref="S15:Z15"/>
    <mergeCell ref="AA15:AC15"/>
    <mergeCell ref="AD15:AF15"/>
    <mergeCell ref="AI15:AJ15"/>
    <mergeCell ref="BS14:BZ14"/>
    <mergeCell ref="CA14:CC14"/>
    <mergeCell ref="CD14:CF14"/>
    <mergeCell ref="CG14:CH14"/>
    <mergeCell ref="CI14:CP14"/>
    <mergeCell ref="CQ14:CS14"/>
    <mergeCell ref="AV14:AX14"/>
    <mergeCell ref="AY14:AZ14"/>
    <mergeCell ref="BA14:BH14"/>
    <mergeCell ref="BI14:BK14"/>
    <mergeCell ref="BL14:BN14"/>
    <mergeCell ref="BQ14:BR14"/>
    <mergeCell ref="S14:Z14"/>
    <mergeCell ref="AA14:AC14"/>
    <mergeCell ref="AD14:AF14"/>
    <mergeCell ref="AI14:AJ14"/>
    <mergeCell ref="AK14:AR14"/>
    <mergeCell ref="AS14:AU14"/>
    <mergeCell ref="CD13:CF13"/>
    <mergeCell ref="CG13:CH13"/>
    <mergeCell ref="CI13:CP13"/>
    <mergeCell ref="CQ13:CS13"/>
    <mergeCell ref="CT13:CV13"/>
    <mergeCell ref="A14:B14"/>
    <mergeCell ref="C14:J14"/>
    <mergeCell ref="K14:M14"/>
    <mergeCell ref="N14:P14"/>
    <mergeCell ref="Q14:R14"/>
    <mergeCell ref="BA13:BH13"/>
    <mergeCell ref="BI13:BK13"/>
    <mergeCell ref="BL13:BN13"/>
    <mergeCell ref="BQ13:BR13"/>
    <mergeCell ref="BS13:BZ13"/>
    <mergeCell ref="CA13:CC13"/>
    <mergeCell ref="AD13:AF13"/>
    <mergeCell ref="AI13:AJ13"/>
    <mergeCell ref="AK13:AR13"/>
    <mergeCell ref="AS13:AU13"/>
    <mergeCell ref="AV13:AX13"/>
    <mergeCell ref="AY13:AZ13"/>
    <mergeCell ref="CA12:CL12"/>
    <mergeCell ref="CM12:CR12"/>
    <mergeCell ref="CS12:CV12"/>
    <mergeCell ref="A13:B13"/>
    <mergeCell ref="C13:J13"/>
    <mergeCell ref="K13:M13"/>
    <mergeCell ref="N13:P13"/>
    <mergeCell ref="Q13:R13"/>
    <mergeCell ref="S13:Z13"/>
    <mergeCell ref="AA13:AC13"/>
    <mergeCell ref="AQ12:AR12"/>
    <mergeCell ref="AS12:BD12"/>
    <mergeCell ref="BE12:BJ12"/>
    <mergeCell ref="BK12:BN12"/>
    <mergeCell ref="BQ12:BX12"/>
    <mergeCell ref="BY12:BZ12"/>
    <mergeCell ref="A12:H12"/>
    <mergeCell ref="I12:J12"/>
    <mergeCell ref="K12:V12"/>
    <mergeCell ref="W12:AB12"/>
    <mergeCell ref="AC12:AF12"/>
    <mergeCell ref="AI12:AP12"/>
    <mergeCell ref="BJ8:BQ10"/>
    <mergeCell ref="CJ8:CV8"/>
    <mergeCell ref="I9:AE10"/>
    <mergeCell ref="AP9:AU9"/>
    <mergeCell ref="AW9:BA9"/>
    <mergeCell ref="CJ9:CV9"/>
    <mergeCell ref="AP10:AU10"/>
    <mergeCell ref="BA10:BC10"/>
    <mergeCell ref="CJ10:CV10"/>
    <mergeCell ref="AW7:BA7"/>
    <mergeCell ref="BE7:BI7"/>
    <mergeCell ref="BJ7:BQ7"/>
    <mergeCell ref="BR7:CI10"/>
    <mergeCell ref="CJ7:CV7"/>
    <mergeCell ref="I8:AE8"/>
    <mergeCell ref="AF8:AO10"/>
    <mergeCell ref="AP8:AU8"/>
    <mergeCell ref="AV8:BD8"/>
    <mergeCell ref="BE8:BI10"/>
    <mergeCell ref="BF6:BI6"/>
    <mergeCell ref="BJ6:BP6"/>
    <mergeCell ref="BR6:CI6"/>
    <mergeCell ref="CJ6:CV6"/>
    <mergeCell ref="I7:J7"/>
    <mergeCell ref="K7:M7"/>
    <mergeCell ref="O7:Q7"/>
    <mergeCell ref="S7:V7"/>
    <mergeCell ref="W7:Y7"/>
    <mergeCell ref="Z7:AC7"/>
    <mergeCell ref="A5:G8"/>
    <mergeCell ref="I5:AE6"/>
    <mergeCell ref="AF5:AN6"/>
    <mergeCell ref="AO5:AU6"/>
    <mergeCell ref="AV5:AW5"/>
    <mergeCell ref="AX5:BC5"/>
    <mergeCell ref="AV6:AW6"/>
    <mergeCell ref="AX6:BC6"/>
    <mergeCell ref="AD7:AE7"/>
    <mergeCell ref="AF7:AT7"/>
    <mergeCell ref="BE4:BL4"/>
    <mergeCell ref="BN4:BQ4"/>
    <mergeCell ref="BR4:BU5"/>
    <mergeCell ref="BV4:CF5"/>
    <mergeCell ref="CG4:CI5"/>
    <mergeCell ref="CJ4:CV4"/>
    <mergeCell ref="BF5:BK5"/>
    <mergeCell ref="BN5:BQ5"/>
    <mergeCell ref="CJ5:CV5"/>
    <mergeCell ref="A4:G4"/>
    <mergeCell ref="I4:Y4"/>
    <mergeCell ref="Z4:AE4"/>
    <mergeCell ref="AF4:AN4"/>
    <mergeCell ref="AO4:AU4"/>
    <mergeCell ref="AV4:BD4"/>
    <mergeCell ref="A1:S2"/>
    <mergeCell ref="U1:CD2"/>
    <mergeCell ref="CE1:CV2"/>
    <mergeCell ref="I3:Q3"/>
    <mergeCell ref="BE3:BQ3"/>
    <mergeCell ref="CJ3:CV3"/>
  </mergeCells>
  <phoneticPr fontId="4"/>
  <conditionalFormatting sqref="C14:C20 D15:J20 C45:J48">
    <cfRule type="expression" dxfId="96" priority="60" stopIfTrue="1">
      <formula>$AM$66="●"</formula>
    </cfRule>
  </conditionalFormatting>
  <conditionalFormatting sqref="C22:J22">
    <cfRule type="expression" dxfId="95" priority="57" stopIfTrue="1">
      <formula>$AM$66="●"</formula>
    </cfRule>
  </conditionalFormatting>
  <conditionalFormatting sqref="C24:J28">
    <cfRule type="expression" dxfId="94" priority="56" stopIfTrue="1">
      <formula>$AM$66="●"</formula>
    </cfRule>
  </conditionalFormatting>
  <conditionalFormatting sqref="C30:J38">
    <cfRule type="expression" dxfId="93" priority="55" stopIfTrue="1">
      <formula>$AM$66="●"</formula>
    </cfRule>
  </conditionalFormatting>
  <conditionalFormatting sqref="C40:J43">
    <cfRule type="expression" dxfId="92" priority="54" stopIfTrue="1">
      <formula>$AM$66="●"</formula>
    </cfRule>
  </conditionalFormatting>
  <conditionalFormatting sqref="C50:J52">
    <cfRule type="expression" dxfId="91" priority="53" stopIfTrue="1">
      <formula>$AM$66="●"</formula>
    </cfRule>
  </conditionalFormatting>
  <conditionalFormatting sqref="C54:J59">
    <cfRule type="expression" dxfId="90" priority="52" stopIfTrue="1">
      <formula>$AM$66="●"</formula>
    </cfRule>
  </conditionalFormatting>
  <conditionalFormatting sqref="C61:J62">
    <cfRule type="expression" dxfId="89" priority="51" stopIfTrue="1">
      <formula>$AM$66="●"</formula>
    </cfRule>
  </conditionalFormatting>
  <conditionalFormatting sqref="I12:J12 AC12:AF12">
    <cfRule type="expression" dxfId="88" priority="63">
      <formula>$A$12=0</formula>
    </cfRule>
  </conditionalFormatting>
  <conditionalFormatting sqref="S14">
    <cfRule type="expression" dxfId="87" priority="50" stopIfTrue="1">
      <formula>$AM$66="●"</formula>
    </cfRule>
  </conditionalFormatting>
  <conditionalFormatting sqref="S15:Z17">
    <cfRule type="expression" dxfId="86" priority="5" stopIfTrue="1">
      <formula>$AM$66="●"</formula>
    </cfRule>
  </conditionalFormatting>
  <conditionalFormatting sqref="S19:Z21">
    <cfRule type="expression" dxfId="85" priority="49" stopIfTrue="1">
      <formula>$AM$66="●"</formula>
    </cfRule>
  </conditionalFormatting>
  <conditionalFormatting sqref="S23:Z24">
    <cfRule type="expression" dxfId="84" priority="48" stopIfTrue="1">
      <formula>$AM$66="●"</formula>
    </cfRule>
  </conditionalFormatting>
  <conditionalFormatting sqref="S26:Z27">
    <cfRule type="expression" dxfId="83" priority="47" stopIfTrue="1">
      <formula>$AM$66="●"</formula>
    </cfRule>
  </conditionalFormatting>
  <conditionalFormatting sqref="S29:Z30">
    <cfRule type="expression" dxfId="82" priority="46" stopIfTrue="1">
      <formula>$AM$66="●"</formula>
    </cfRule>
  </conditionalFormatting>
  <conditionalFormatting sqref="S32:Z34">
    <cfRule type="expression" dxfId="81" priority="45" stopIfTrue="1">
      <formula>$AM$66="●"</formula>
    </cfRule>
  </conditionalFormatting>
  <conditionalFormatting sqref="S36:Z37">
    <cfRule type="expression" dxfId="80" priority="44" stopIfTrue="1">
      <formula>$AM$66="●"</formula>
    </cfRule>
  </conditionalFormatting>
  <conditionalFormatting sqref="S39:Z40">
    <cfRule type="expression" dxfId="79" priority="43" stopIfTrue="1">
      <formula>$AM$66="●"</formula>
    </cfRule>
  </conditionalFormatting>
  <conditionalFormatting sqref="S42:Z44">
    <cfRule type="expression" dxfId="78" priority="42" stopIfTrue="1">
      <formula>$AM$66="●"</formula>
    </cfRule>
  </conditionalFormatting>
  <conditionalFormatting sqref="S46:Z47">
    <cfRule type="expression" dxfId="77" priority="41" stopIfTrue="1">
      <formula>$AM$66="●"</formula>
    </cfRule>
  </conditionalFormatting>
  <conditionalFormatting sqref="S49:Z51">
    <cfRule type="expression" dxfId="76" priority="40" stopIfTrue="1">
      <formula>$AM$66="●"</formula>
    </cfRule>
  </conditionalFormatting>
  <conditionalFormatting sqref="S53:Z54">
    <cfRule type="expression" dxfId="75" priority="39" stopIfTrue="1">
      <formula>$AM$66="●"</formula>
    </cfRule>
  </conditionalFormatting>
  <conditionalFormatting sqref="S56:Z58">
    <cfRule type="expression" dxfId="74" priority="38" stopIfTrue="1">
      <formula>$AM$66="●"</formula>
    </cfRule>
  </conditionalFormatting>
  <conditionalFormatting sqref="S60:Z61">
    <cfRule type="expression" dxfId="73" priority="37" stopIfTrue="1">
      <formula>$AM$66="●"</formula>
    </cfRule>
  </conditionalFormatting>
  <conditionalFormatting sqref="AF8:AO10 A12 W12:AB12 AI12 BE12:BJ12 BQ12 CM12:CR12">
    <cfRule type="cellIs" dxfId="72" priority="64" stopIfTrue="1" operator="equal">
      <formula>0</formula>
    </cfRule>
  </conditionalFormatting>
  <conditionalFormatting sqref="AI35:AI36">
    <cfRule type="expression" dxfId="71" priority="68" stopIfTrue="1">
      <formula>$BF$69="●"</formula>
    </cfRule>
  </conditionalFormatting>
  <conditionalFormatting sqref="AK14">
    <cfRule type="expression" dxfId="70" priority="36" stopIfTrue="1">
      <formula>$AM$66="●"</formula>
    </cfRule>
  </conditionalFormatting>
  <conditionalFormatting sqref="AK15:AR16">
    <cfRule type="expression" dxfId="69" priority="35" stopIfTrue="1">
      <formula>$AM$66="●"</formula>
    </cfRule>
  </conditionalFormatting>
  <conditionalFormatting sqref="AK18:AR23">
    <cfRule type="expression" dxfId="68" priority="34" stopIfTrue="1">
      <formula>$AM$66="●"</formula>
    </cfRule>
  </conditionalFormatting>
  <conditionalFormatting sqref="AK25:AR33">
    <cfRule type="expression" dxfId="67" priority="33" stopIfTrue="1">
      <formula>$AM$66="●"</formula>
    </cfRule>
  </conditionalFormatting>
  <conditionalFormatting sqref="AK35:AR37">
    <cfRule type="expression" dxfId="66" priority="32" stopIfTrue="1">
      <formula>$AM$66="●"</formula>
    </cfRule>
  </conditionalFormatting>
  <conditionalFormatting sqref="AK39:AR43">
    <cfRule type="expression" dxfId="65" priority="31" stopIfTrue="1">
      <formula>$AM$66="●"</formula>
    </cfRule>
  </conditionalFormatting>
  <conditionalFormatting sqref="AK45:AR49">
    <cfRule type="expression" dxfId="64" priority="30" stopIfTrue="1">
      <formula>$AM$66="●"</formula>
    </cfRule>
  </conditionalFormatting>
  <conditionalFormatting sqref="AK51:AR54">
    <cfRule type="expression" dxfId="63" priority="29" stopIfTrue="1">
      <formula>$AM$66="●"</formula>
    </cfRule>
  </conditionalFormatting>
  <conditionalFormatting sqref="AK56:AR57">
    <cfRule type="expression" dxfId="62" priority="28" stopIfTrue="1">
      <formula>$AM$66="●"</formula>
    </cfRule>
  </conditionalFormatting>
  <conditionalFormatting sqref="AK59:AR62">
    <cfRule type="expression" dxfId="61" priority="27" stopIfTrue="1">
      <formula>$AM$66="●"</formula>
    </cfRule>
  </conditionalFormatting>
  <conditionalFormatting sqref="AP10:AU10">
    <cfRule type="cellIs" dxfId="60" priority="65" stopIfTrue="1" operator="equal">
      <formula>0</formula>
    </cfRule>
  </conditionalFormatting>
  <conditionalFormatting sqref="AQ12:AR12 BK12:BN12">
    <cfRule type="expression" dxfId="59" priority="62">
      <formula>$AI$12=0</formula>
    </cfRule>
  </conditionalFormatting>
  <conditionalFormatting sqref="AY25:AZ30 AY33:AZ40 AY42:AZ43 AY45:AZ50">
    <cfRule type="expression" dxfId="58" priority="67" stopIfTrue="1">
      <formula>$BF$67="●"</formula>
    </cfRule>
  </conditionalFormatting>
  <conditionalFormatting sqref="AY31:AZ31">
    <cfRule type="expression" dxfId="57" priority="1">
      <formula>$BF$68="●"</formula>
    </cfRule>
  </conditionalFormatting>
  <conditionalFormatting sqref="BA14">
    <cfRule type="expression" dxfId="56" priority="26" stopIfTrue="1">
      <formula>$AM$66="●"</formula>
    </cfRule>
  </conditionalFormatting>
  <conditionalFormatting sqref="BA15:BH16">
    <cfRule type="expression" dxfId="55" priority="25" stopIfTrue="1">
      <formula>$AM$66="●"</formula>
    </cfRule>
  </conditionalFormatting>
  <conditionalFormatting sqref="BA17:BH17">
    <cfRule type="expression" dxfId="54" priority="59" stopIfTrue="1">
      <formula>$AM$67="●"</formula>
    </cfRule>
  </conditionalFormatting>
  <conditionalFormatting sqref="BA19:BH22">
    <cfRule type="expression" dxfId="53" priority="24" stopIfTrue="1">
      <formula>$AM$66="●"</formula>
    </cfRule>
  </conditionalFormatting>
  <conditionalFormatting sqref="BA25:BH25">
    <cfRule type="expression" dxfId="52" priority="58" stopIfTrue="1">
      <formula>$AM$67="●"</formula>
    </cfRule>
  </conditionalFormatting>
  <conditionalFormatting sqref="BA26:BH31">
    <cfRule type="expression" dxfId="51" priority="23" stopIfTrue="1">
      <formula>$AM$66="●"</formula>
    </cfRule>
  </conditionalFormatting>
  <conditionalFormatting sqref="BA33:BH40">
    <cfRule type="expression" dxfId="50" priority="22" stopIfTrue="1">
      <formula>$AM$66="●"</formula>
    </cfRule>
  </conditionalFormatting>
  <conditionalFormatting sqref="BA42:BH43">
    <cfRule type="expression" dxfId="49" priority="21" stopIfTrue="1">
      <formula>$AM$66="●"</formula>
    </cfRule>
  </conditionalFormatting>
  <conditionalFormatting sqref="BA45:BH50">
    <cfRule type="expression" dxfId="48" priority="20" stopIfTrue="1">
      <formula>$AM$66="●"</formula>
    </cfRule>
  </conditionalFormatting>
  <conditionalFormatting sqref="BQ14:BR15 CG14:CH15 AI14:AJ16 Q14:R17 AY14:AZ17 A14:A20 B15:B20 BQ17:BR21 CG17:CH23 AI18:AJ23 Q19:R21 AY19:AZ22 A22:B22 Q23:R24 BQ23:BR25 A24:B28 CG25:CH31 AI25:AJ33 Q26:R27 BQ27:BR28 Q29:R30 BQ30:BR32 A30:B38 Q32:R34 CG33:CH34 BQ34:BR40 Q36:R37 CG36:CH43 AI37 Q39:R40 AI39:AJ43 A40:B43 Q42:R44 BQ42:BR48 A45:B48 AI45:AJ49 CG45:CH51 Q46:R47 Q49:R51 A50:B52 BQ50:BR54 AI51:AJ54 Q53:R54 A54:B59 AI56:AJ57 Q56:R58 BQ56:BR63 AI59:AJ62 Q60:R61 A61:B62">
    <cfRule type="expression" dxfId="47" priority="66" stopIfTrue="1">
      <formula>$BF$66="●"</formula>
    </cfRule>
  </conditionalFormatting>
  <conditionalFormatting sqref="BS14">
    <cfRule type="expression" dxfId="46" priority="19" stopIfTrue="1">
      <formula>$AM$66="●"</formula>
    </cfRule>
  </conditionalFormatting>
  <conditionalFormatting sqref="BS15:BZ15">
    <cfRule type="expression" dxfId="45" priority="18" stopIfTrue="1">
      <formula>$AM$66="●"</formula>
    </cfRule>
  </conditionalFormatting>
  <conditionalFormatting sqref="BS17:BZ21">
    <cfRule type="expression" dxfId="44" priority="17" stopIfTrue="1">
      <formula>$AM$66="●"</formula>
    </cfRule>
  </conditionalFormatting>
  <conditionalFormatting sqref="BS23:BZ25">
    <cfRule type="expression" dxfId="43" priority="16" stopIfTrue="1">
      <formula>$AM$66="●"</formula>
    </cfRule>
  </conditionalFormatting>
  <conditionalFormatting sqref="BS27:BZ28">
    <cfRule type="expression" dxfId="42" priority="15" stopIfTrue="1">
      <formula>$AM$66="●"</formula>
    </cfRule>
  </conditionalFormatting>
  <conditionalFormatting sqref="BS30:BZ32">
    <cfRule type="expression" dxfId="41" priority="14" stopIfTrue="1">
      <formula>$AM$66="●"</formula>
    </cfRule>
  </conditionalFormatting>
  <conditionalFormatting sqref="BS34:BZ40">
    <cfRule type="expression" dxfId="40" priority="4" stopIfTrue="1">
      <formula>$AM$66="●"</formula>
    </cfRule>
  </conditionalFormatting>
  <conditionalFormatting sqref="BS42:BZ48">
    <cfRule type="expression" dxfId="39" priority="13" stopIfTrue="1">
      <formula>$AM$66="●"</formula>
    </cfRule>
  </conditionalFormatting>
  <conditionalFormatting sqref="BS50:BZ54">
    <cfRule type="expression" dxfId="38" priority="12" stopIfTrue="1">
      <formula>$AM$66="●"</formula>
    </cfRule>
  </conditionalFormatting>
  <conditionalFormatting sqref="BS56:BZ63">
    <cfRule type="expression" dxfId="37" priority="2" stopIfTrue="1">
      <formula>$AM$66="●"</formula>
    </cfRule>
  </conditionalFormatting>
  <conditionalFormatting sqref="BY12:BZ12 CS12:CV12">
    <cfRule type="expression" dxfId="36" priority="61">
      <formula>$BQ$12=0</formula>
    </cfRule>
  </conditionalFormatting>
  <conditionalFormatting sqref="CI14">
    <cfRule type="expression" dxfId="35" priority="11" stopIfTrue="1">
      <formula>$AM$66="●"</formula>
    </cfRule>
  </conditionalFormatting>
  <conditionalFormatting sqref="CI15:CP15">
    <cfRule type="expression" dxfId="34" priority="10" stopIfTrue="1">
      <formula>$AM$66="●"</formula>
    </cfRule>
  </conditionalFormatting>
  <conditionalFormatting sqref="CI17:CP23">
    <cfRule type="expression" dxfId="33" priority="9" stopIfTrue="1">
      <formula>$AM$66="●"</formula>
    </cfRule>
  </conditionalFormatting>
  <conditionalFormatting sqref="CI25:CP31">
    <cfRule type="expression" dxfId="32" priority="8" stopIfTrue="1">
      <formula>$AM$66="●"</formula>
    </cfRule>
  </conditionalFormatting>
  <conditionalFormatting sqref="CI33:CP34">
    <cfRule type="expression" dxfId="31" priority="7" stopIfTrue="1">
      <formula>$AM$66="●"</formula>
    </cfRule>
  </conditionalFormatting>
  <conditionalFormatting sqref="CI36:CP43">
    <cfRule type="expression" dxfId="30" priority="3" stopIfTrue="1">
      <formula>$AM$66="●"</formula>
    </cfRule>
  </conditionalFormatting>
  <conditionalFormatting sqref="CI45:CP51">
    <cfRule type="expression" dxfId="29" priority="6" stopIfTrue="1">
      <formula>$AM$66="●"</formula>
    </cfRule>
  </conditionalFormatting>
  <dataValidations count="3">
    <dataValidation type="list" allowBlank="1" showInputMessage="1" showErrorMessage="1" sqref="A5:G8" xr:uid="{FF540E59-2969-478C-A3B9-8666581FB0AA}">
      <formula1>$AQ$3:$AZ$3</formula1>
    </dataValidation>
    <dataValidation type="list" allowBlank="1" showInputMessage="1" showErrorMessage="1" sqref="AZ3" xr:uid="{B677119E-3B00-4048-ADE6-D07985817D07}">
      <formula1>$AV$3:$AZ$3</formula1>
    </dataValidation>
    <dataValidation type="list" allowBlank="1" showInputMessage="1" showErrorMessage="1" sqref="AM66:AO68 BF66:BH69" xr:uid="{8A190A7B-8491-4544-8F7D-75F675DFC5C8}">
      <formula1>"●,　"</formula1>
    </dataValidation>
  </dataValidations>
  <pageMargins left="0.78740157480314965" right="0.39370078740157483" top="0.34" bottom="0.28000000000000003" header="0.51181102362204722" footer="0.28999999999999998"/>
  <pageSetup paperSize="8" scale="7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47</xdr:col>
                    <xdr:colOff>0</xdr:colOff>
                    <xdr:row>7</xdr:row>
                    <xdr:rowOff>0</xdr:rowOff>
                  </from>
                  <to>
                    <xdr:col>55</xdr:col>
                    <xdr:colOff>152400</xdr:colOff>
                    <xdr:row>10</xdr:row>
                    <xdr:rowOff>31750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47</xdr:col>
                    <xdr:colOff>6350</xdr:colOff>
                    <xdr:row>8</xdr:row>
                    <xdr:rowOff>0</xdr:rowOff>
                  </from>
                  <to>
                    <xdr:col>51</xdr:col>
                    <xdr:colOff>31750</xdr:colOff>
                    <xdr:row>9</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47</xdr:col>
                    <xdr:colOff>6350</xdr:colOff>
                    <xdr:row>9</xdr:row>
                    <xdr:rowOff>31750</xdr:rowOff>
                  </from>
                  <to>
                    <xdr:col>49</xdr:col>
                    <xdr:colOff>152400</xdr:colOff>
                    <xdr:row>10</xdr:row>
                    <xdr:rowOff>31750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51</xdr:col>
                    <xdr:colOff>6350</xdr:colOff>
                    <xdr:row>9</xdr:row>
                    <xdr:rowOff>31750</xdr:rowOff>
                  </from>
                  <to>
                    <xdr:col>54</xdr:col>
                    <xdr:colOff>101600</xdr:colOff>
                    <xdr:row>10</xdr:row>
                    <xdr:rowOff>31750</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56</xdr:col>
                    <xdr:colOff>0</xdr:colOff>
                    <xdr:row>3</xdr:row>
                    <xdr:rowOff>0</xdr:rowOff>
                  </from>
                  <to>
                    <xdr:col>68</xdr:col>
                    <xdr:colOff>152400</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64</xdr:col>
                    <xdr:colOff>31750</xdr:colOff>
                    <xdr:row>3</xdr:row>
                    <xdr:rowOff>0</xdr:rowOff>
                  </from>
                  <to>
                    <xdr:col>68</xdr:col>
                    <xdr:colOff>31750</xdr:colOff>
                    <xdr:row>4</xdr:row>
                    <xdr:rowOff>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56</xdr:col>
                    <xdr:colOff>38100</xdr:colOff>
                    <xdr:row>4</xdr:row>
                    <xdr:rowOff>31750</xdr:rowOff>
                  </from>
                  <to>
                    <xdr:col>59</xdr:col>
                    <xdr:colOff>158750</xdr:colOff>
                    <xdr:row>5</xdr:row>
                    <xdr:rowOff>31750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64</xdr:col>
                    <xdr:colOff>6350</xdr:colOff>
                    <xdr:row>3</xdr:row>
                    <xdr:rowOff>184150</xdr:rowOff>
                  </from>
                  <to>
                    <xdr:col>67</xdr:col>
                    <xdr:colOff>158750</xdr:colOff>
                    <xdr:row>5</xdr:row>
                    <xdr:rowOff>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56</xdr:col>
                    <xdr:colOff>31750</xdr:colOff>
                    <xdr:row>5</xdr:row>
                    <xdr:rowOff>31750</xdr:rowOff>
                  </from>
                  <to>
                    <xdr:col>59</xdr:col>
                    <xdr:colOff>31750</xdr:colOff>
                    <xdr:row>6</xdr:row>
                    <xdr:rowOff>44450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47</xdr:col>
                    <xdr:colOff>6350</xdr:colOff>
                    <xdr:row>6</xdr:row>
                    <xdr:rowOff>69850</xdr:rowOff>
                  </from>
                  <to>
                    <xdr:col>50</xdr:col>
                    <xdr:colOff>101600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77BDC-9914-4D0B-BD8A-F4C34B6C34AB}">
  <dimension ref="A1:CY80"/>
  <sheetViews>
    <sheetView showGridLines="0" zoomScale="55" zoomScaleNormal="55" workbookViewId="0">
      <selection sqref="A1:S2"/>
    </sheetView>
  </sheetViews>
  <sheetFormatPr defaultRowHeight="13" x14ac:dyDescent="0.2"/>
  <cols>
    <col min="1" max="100" width="2.36328125" customWidth="1"/>
    <col min="101" max="101" width="10.36328125" bestFit="1" customWidth="1"/>
  </cols>
  <sheetData>
    <row r="1" spans="1:103" ht="18.75" customHeight="1" x14ac:dyDescent="0.2">
      <c r="A1" s="1" t="s">
        <v>375</v>
      </c>
      <c r="B1" s="1"/>
      <c r="C1" s="1"/>
      <c r="D1" s="1"/>
      <c r="E1" s="1"/>
      <c r="F1" s="1"/>
      <c r="G1" s="1"/>
      <c r="H1" s="1"/>
      <c r="I1" s="1"/>
      <c r="J1" s="1"/>
      <c r="K1" s="1"/>
      <c r="L1" s="1"/>
      <c r="M1" s="1"/>
      <c r="N1" s="1"/>
      <c r="O1" s="1"/>
      <c r="P1" s="1"/>
      <c r="Q1" s="1"/>
      <c r="R1" s="1"/>
      <c r="S1" s="1"/>
      <c r="U1" s="2" t="s">
        <v>1</v>
      </c>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5">
        <f>柏①!CE1</f>
        <v>45170</v>
      </c>
      <c r="CF1" s="5"/>
      <c r="CG1" s="5"/>
      <c r="CH1" s="5"/>
      <c r="CI1" s="5"/>
      <c r="CJ1" s="5"/>
      <c r="CK1" s="5"/>
      <c r="CL1" s="5"/>
      <c r="CM1" s="5"/>
      <c r="CN1" s="5"/>
      <c r="CO1" s="5"/>
      <c r="CP1" s="5"/>
      <c r="CQ1" s="5"/>
      <c r="CR1" s="5"/>
      <c r="CS1" s="5"/>
      <c r="CT1" s="5"/>
      <c r="CU1" s="5"/>
      <c r="CV1" s="5"/>
      <c r="CW1" s="6">
        <f>柏①!CW1</f>
        <v>45170</v>
      </c>
    </row>
    <row r="2" spans="1:103" ht="17.25" customHeight="1" thickBot="1" x14ac:dyDescent="0.35">
      <c r="A2" s="1"/>
      <c r="B2" s="1"/>
      <c r="C2" s="1"/>
      <c r="D2" s="1"/>
      <c r="E2" s="1"/>
      <c r="F2" s="1"/>
      <c r="G2" s="1"/>
      <c r="H2" s="1"/>
      <c r="I2" s="1"/>
      <c r="J2" s="1"/>
      <c r="K2" s="1"/>
      <c r="L2" s="1"/>
      <c r="M2" s="1"/>
      <c r="N2" s="1"/>
      <c r="O2" s="1"/>
      <c r="P2" s="1"/>
      <c r="Q2" s="1"/>
      <c r="R2" s="1"/>
      <c r="S2" s="1"/>
      <c r="T2" s="7"/>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10"/>
      <c r="CE2" s="5"/>
      <c r="CF2" s="5"/>
      <c r="CG2" s="5"/>
      <c r="CH2" s="5"/>
      <c r="CI2" s="5"/>
      <c r="CJ2" s="5"/>
      <c r="CK2" s="5"/>
      <c r="CL2" s="5"/>
      <c r="CM2" s="5"/>
      <c r="CN2" s="5"/>
      <c r="CO2" s="5"/>
      <c r="CP2" s="5"/>
      <c r="CQ2" s="5"/>
      <c r="CR2" s="5"/>
      <c r="CS2" s="5"/>
      <c r="CT2" s="5"/>
      <c r="CU2" s="5"/>
      <c r="CV2" s="5"/>
    </row>
    <row r="3" spans="1:103" ht="14.25" customHeight="1" thickBot="1" x14ac:dyDescent="0.25">
      <c r="A3" s="11"/>
      <c r="B3" s="11"/>
      <c r="C3" s="11"/>
      <c r="D3" s="11"/>
      <c r="E3" s="11"/>
      <c r="F3" s="11"/>
      <c r="G3" s="11"/>
      <c r="I3" s="12" t="s">
        <v>2</v>
      </c>
      <c r="J3" s="12"/>
      <c r="K3" s="12"/>
      <c r="L3" s="12"/>
      <c r="M3" s="12"/>
      <c r="N3" s="12"/>
      <c r="O3" s="12"/>
      <c r="P3" s="12"/>
      <c r="Q3" s="12"/>
      <c r="R3" s="11"/>
      <c r="S3" s="11"/>
      <c r="T3" s="13"/>
      <c r="U3" s="13"/>
      <c r="V3" s="13"/>
      <c r="W3" s="13"/>
      <c r="X3" s="13"/>
      <c r="Y3" s="13"/>
      <c r="Z3" s="13"/>
      <c r="AA3" s="13"/>
      <c r="AB3" s="13"/>
      <c r="AC3" s="13"/>
      <c r="AD3" s="13"/>
      <c r="AE3" s="13"/>
      <c r="AF3" s="13"/>
      <c r="AG3" s="13"/>
      <c r="AH3" s="13"/>
      <c r="AI3" s="13"/>
      <c r="AJ3" s="13"/>
      <c r="AK3" s="13"/>
      <c r="AL3" s="13"/>
      <c r="AM3" s="13"/>
      <c r="AN3" s="13"/>
      <c r="AO3" s="13"/>
      <c r="AP3" s="13"/>
      <c r="AQ3" s="14">
        <f>IF(CEILING(CW1,7)-1&lt;CW1,CEILING(CW1+7,7)-1,CEILING(CW1,7)-1)</f>
        <v>45170</v>
      </c>
      <c r="AR3" s="14">
        <f>AQ3+7</f>
        <v>45177</v>
      </c>
      <c r="AS3" s="14">
        <f t="shared" ref="AS3:AX3" si="0">AR3+7</f>
        <v>45184</v>
      </c>
      <c r="AT3" s="14">
        <f t="shared" si="0"/>
        <v>45191</v>
      </c>
      <c r="AU3" s="14">
        <f t="shared" si="0"/>
        <v>45198</v>
      </c>
      <c r="AV3" s="15">
        <f t="shared" si="0"/>
        <v>45205</v>
      </c>
      <c r="AW3" s="15">
        <f t="shared" si="0"/>
        <v>45212</v>
      </c>
      <c r="AX3" s="15">
        <f t="shared" si="0"/>
        <v>45219</v>
      </c>
      <c r="AY3" s="15">
        <f>IF(EOMONTH(DATE(YEAR(CW1),MONTH(CW1),1),1)&gt;AX3+7,AX3+7,"")</f>
        <v>45226</v>
      </c>
      <c r="AZ3" s="15" t="str">
        <f>IF(AY3="","",IF(EOMONTH(DATE(YEAR(CW1),MONTH(CW1),1),1)&gt;AY3+7,AY3+7,""))</f>
        <v/>
      </c>
      <c r="BA3" s="16"/>
      <c r="BB3" s="16"/>
      <c r="BC3" s="16">
        <v>2</v>
      </c>
      <c r="BD3" s="16" t="str">
        <f ca="1">IF(BE8="","",IF(BE8&gt;NOW()-30,BE8,EDATE(BE8,12)))</f>
        <v/>
      </c>
      <c r="BE3" s="17" t="s">
        <v>3</v>
      </c>
      <c r="BF3" s="17"/>
      <c r="BG3" s="17"/>
      <c r="BH3" s="17"/>
      <c r="BI3" s="17"/>
      <c r="BJ3" s="17"/>
      <c r="BK3" s="17"/>
      <c r="BL3" s="17"/>
      <c r="BM3" s="17"/>
      <c r="BN3" s="17"/>
      <c r="BO3" s="17"/>
      <c r="BP3" s="17"/>
      <c r="BQ3" s="17"/>
      <c r="BS3" s="18"/>
      <c r="BT3" s="18"/>
      <c r="BU3" s="18"/>
      <c r="BV3" s="18"/>
      <c r="BW3" s="18"/>
      <c r="BX3" s="18"/>
      <c r="BY3" s="18"/>
      <c r="BZ3" s="18"/>
      <c r="CA3" s="18"/>
      <c r="CB3" s="18"/>
      <c r="CC3" s="18"/>
      <c r="CD3" s="18"/>
      <c r="CE3" s="18"/>
      <c r="CF3" s="18"/>
      <c r="CG3" s="18"/>
      <c r="CH3" s="18"/>
      <c r="CI3" s="18"/>
      <c r="CJ3" s="19">
        <v>45029</v>
      </c>
      <c r="CK3" s="19"/>
      <c r="CL3" s="19"/>
      <c r="CM3" s="19"/>
      <c r="CN3" s="19"/>
      <c r="CO3" s="19"/>
      <c r="CP3" s="19"/>
      <c r="CQ3" s="19"/>
      <c r="CR3" s="19"/>
      <c r="CS3" s="19"/>
      <c r="CT3" s="19"/>
      <c r="CU3" s="19"/>
      <c r="CV3" s="19"/>
    </row>
    <row r="4" spans="1:103" ht="13.5" thickTop="1" x14ac:dyDescent="0.2">
      <c r="A4" s="20" t="s">
        <v>4</v>
      </c>
      <c r="B4" s="21"/>
      <c r="C4" s="21"/>
      <c r="D4" s="21"/>
      <c r="E4" s="21"/>
      <c r="F4" s="21"/>
      <c r="G4" s="22"/>
      <c r="I4" s="20" t="s">
        <v>5</v>
      </c>
      <c r="J4" s="21"/>
      <c r="K4" s="21"/>
      <c r="L4" s="21"/>
      <c r="M4" s="21"/>
      <c r="N4" s="21"/>
      <c r="O4" s="21"/>
      <c r="P4" s="21"/>
      <c r="Q4" s="21"/>
      <c r="R4" s="21"/>
      <c r="S4" s="21"/>
      <c r="T4" s="21"/>
      <c r="U4" s="21"/>
      <c r="V4" s="21"/>
      <c r="W4" s="21"/>
      <c r="X4" s="21"/>
      <c r="Y4" s="21"/>
      <c r="Z4" s="21"/>
      <c r="AA4" s="21"/>
      <c r="AB4" s="21"/>
      <c r="AC4" s="21"/>
      <c r="AD4" s="21"/>
      <c r="AE4" s="23"/>
      <c r="AF4" s="24" t="s">
        <v>6</v>
      </c>
      <c r="AG4" s="21"/>
      <c r="AH4" s="21"/>
      <c r="AI4" s="21"/>
      <c r="AJ4" s="21"/>
      <c r="AK4" s="21"/>
      <c r="AL4" s="21"/>
      <c r="AM4" s="21"/>
      <c r="AN4" s="23"/>
      <c r="AO4" s="24" t="s">
        <v>7</v>
      </c>
      <c r="AP4" s="21"/>
      <c r="AQ4" s="21"/>
      <c r="AR4" s="21"/>
      <c r="AS4" s="21"/>
      <c r="AT4" s="21"/>
      <c r="AU4" s="23"/>
      <c r="AV4" s="24" t="s">
        <v>8</v>
      </c>
      <c r="AW4" s="21"/>
      <c r="AX4" s="21"/>
      <c r="AY4" s="21"/>
      <c r="AZ4" s="21"/>
      <c r="BA4" s="21"/>
      <c r="BB4" s="21"/>
      <c r="BC4" s="21"/>
      <c r="BD4" s="22"/>
      <c r="BE4" s="25" t="s">
        <v>9</v>
      </c>
      <c r="BF4" s="26"/>
      <c r="BG4" s="26"/>
      <c r="BH4" s="26"/>
      <c r="BI4" s="26"/>
      <c r="BJ4" s="26"/>
      <c r="BK4" s="26"/>
      <c r="BL4" s="26"/>
      <c r="BM4" s="27" t="s">
        <v>10</v>
      </c>
      <c r="BN4" s="28" t="s">
        <v>11</v>
      </c>
      <c r="BO4" s="28"/>
      <c r="BP4" s="28"/>
      <c r="BQ4" s="29"/>
      <c r="BR4" s="385" t="s">
        <v>12</v>
      </c>
      <c r="BS4" s="33"/>
      <c r="BT4" s="33"/>
      <c r="BU4" s="33"/>
      <c r="BV4" s="32" t="s">
        <v>13</v>
      </c>
      <c r="BW4" s="32"/>
      <c r="BX4" s="32"/>
      <c r="BY4" s="32"/>
      <c r="BZ4" s="32"/>
      <c r="CA4" s="32"/>
      <c r="CB4" s="32"/>
      <c r="CC4" s="32"/>
      <c r="CD4" s="32"/>
      <c r="CE4" s="32"/>
      <c r="CF4" s="32"/>
      <c r="CG4" s="33" t="s">
        <v>14</v>
      </c>
      <c r="CH4" s="33"/>
      <c r="CI4" s="34"/>
      <c r="CJ4" s="35" t="s">
        <v>15</v>
      </c>
      <c r="CK4" s="36"/>
      <c r="CL4" s="36"/>
      <c r="CM4" s="36"/>
      <c r="CN4" s="36"/>
      <c r="CO4" s="36"/>
      <c r="CP4" s="36"/>
      <c r="CQ4" s="36"/>
      <c r="CR4" s="36"/>
      <c r="CS4" s="36"/>
      <c r="CT4" s="36"/>
      <c r="CU4" s="36"/>
      <c r="CV4" s="37"/>
    </row>
    <row r="5" spans="1:103" ht="17.25" customHeight="1" x14ac:dyDescent="0.2">
      <c r="A5" s="38" t="s">
        <v>13</v>
      </c>
      <c r="B5" s="39"/>
      <c r="C5" s="39"/>
      <c r="D5" s="39"/>
      <c r="E5" s="39"/>
      <c r="F5" s="39"/>
      <c r="G5" s="40"/>
      <c r="I5" s="41" t="s">
        <v>13</v>
      </c>
      <c r="J5" s="42"/>
      <c r="K5" s="42"/>
      <c r="L5" s="42"/>
      <c r="M5" s="42"/>
      <c r="N5" s="42"/>
      <c r="O5" s="42"/>
      <c r="P5" s="42"/>
      <c r="Q5" s="42"/>
      <c r="R5" s="42"/>
      <c r="S5" s="42"/>
      <c r="T5" s="42"/>
      <c r="U5" s="42"/>
      <c r="V5" s="42"/>
      <c r="W5" s="42"/>
      <c r="X5" s="42"/>
      <c r="Y5" s="42"/>
      <c r="Z5" s="42"/>
      <c r="AA5" s="42"/>
      <c r="AB5" s="42"/>
      <c r="AC5" s="42"/>
      <c r="AD5" s="42"/>
      <c r="AE5" s="43"/>
      <c r="AF5" s="44"/>
      <c r="AG5" s="45"/>
      <c r="AH5" s="45"/>
      <c r="AI5" s="45"/>
      <c r="AJ5" s="45"/>
      <c r="AK5" s="45"/>
      <c r="AL5" s="45"/>
      <c r="AM5" s="45"/>
      <c r="AN5" s="46"/>
      <c r="AO5" s="47"/>
      <c r="AP5" s="48"/>
      <c r="AQ5" s="48"/>
      <c r="AR5" s="48"/>
      <c r="AS5" s="48"/>
      <c r="AT5" s="48"/>
      <c r="AU5" s="49"/>
      <c r="AV5" s="50" t="s">
        <v>16</v>
      </c>
      <c r="AW5" s="51"/>
      <c r="AX5" s="52"/>
      <c r="AY5" s="52"/>
      <c r="AZ5" s="52"/>
      <c r="BA5" s="52"/>
      <c r="BB5" s="52"/>
      <c r="BC5" s="52"/>
      <c r="BD5" t="s">
        <v>17</v>
      </c>
      <c r="BE5" s="53"/>
      <c r="BF5" s="54" t="s">
        <v>18</v>
      </c>
      <c r="BG5" s="54"/>
      <c r="BH5" s="54"/>
      <c r="BI5" s="54"/>
      <c r="BJ5" s="54"/>
      <c r="BK5" s="54"/>
      <c r="BL5" s="55"/>
      <c r="BM5" s="55"/>
      <c r="BN5" s="54" t="s">
        <v>19</v>
      </c>
      <c r="BO5" s="54"/>
      <c r="BP5" s="54"/>
      <c r="BQ5" s="56"/>
      <c r="BR5" s="386"/>
      <c r="BS5" s="60"/>
      <c r="BT5" s="60"/>
      <c r="BU5" s="60"/>
      <c r="BV5" s="59"/>
      <c r="BW5" s="59"/>
      <c r="BX5" s="59"/>
      <c r="BY5" s="59"/>
      <c r="BZ5" s="59"/>
      <c r="CA5" s="59"/>
      <c r="CB5" s="59"/>
      <c r="CC5" s="59"/>
      <c r="CD5" s="59"/>
      <c r="CE5" s="59"/>
      <c r="CF5" s="59"/>
      <c r="CG5" s="60"/>
      <c r="CH5" s="60"/>
      <c r="CI5" s="61"/>
      <c r="CJ5" s="62" t="s">
        <v>20</v>
      </c>
      <c r="CK5" s="63"/>
      <c r="CL5" s="63"/>
      <c r="CM5" s="63"/>
      <c r="CN5" s="63"/>
      <c r="CO5" s="63"/>
      <c r="CP5" s="63"/>
      <c r="CQ5" s="63"/>
      <c r="CR5" s="63"/>
      <c r="CS5" s="63"/>
      <c r="CT5" s="63"/>
      <c r="CU5" s="63"/>
      <c r="CV5" s="64"/>
    </row>
    <row r="6" spans="1:103" ht="17.25" customHeight="1" x14ac:dyDescent="0.2">
      <c r="A6" s="38"/>
      <c r="B6" s="39"/>
      <c r="C6" s="39"/>
      <c r="D6" s="39"/>
      <c r="E6" s="39"/>
      <c r="F6" s="39"/>
      <c r="G6" s="40"/>
      <c r="I6" s="65"/>
      <c r="J6" s="66"/>
      <c r="K6" s="66"/>
      <c r="L6" s="66"/>
      <c r="M6" s="66"/>
      <c r="N6" s="66"/>
      <c r="O6" s="66"/>
      <c r="P6" s="66"/>
      <c r="Q6" s="66"/>
      <c r="R6" s="66"/>
      <c r="S6" s="66"/>
      <c r="T6" s="66"/>
      <c r="U6" s="66"/>
      <c r="V6" s="66"/>
      <c r="W6" s="66"/>
      <c r="X6" s="66"/>
      <c r="Y6" s="66"/>
      <c r="Z6" s="66"/>
      <c r="AA6" s="66"/>
      <c r="AB6" s="66"/>
      <c r="AC6" s="66"/>
      <c r="AD6" s="66"/>
      <c r="AE6" s="67"/>
      <c r="AF6" s="68"/>
      <c r="AG6" s="69"/>
      <c r="AH6" s="69"/>
      <c r="AI6" s="69"/>
      <c r="AJ6" s="69"/>
      <c r="AK6" s="69"/>
      <c r="AL6" s="69"/>
      <c r="AM6" s="69"/>
      <c r="AN6" s="70"/>
      <c r="AO6" s="71"/>
      <c r="AP6" s="72"/>
      <c r="AQ6" s="72"/>
      <c r="AR6" s="72"/>
      <c r="AS6" s="72"/>
      <c r="AT6" s="72"/>
      <c r="AU6" s="73"/>
      <c r="AV6" s="50" t="s">
        <v>16</v>
      </c>
      <c r="AW6" s="51"/>
      <c r="AX6" s="387" t="s">
        <v>13</v>
      </c>
      <c r="AY6" s="387"/>
      <c r="AZ6" s="387"/>
      <c r="BA6" s="387"/>
      <c r="BB6" s="387"/>
      <c r="BC6" s="387"/>
      <c r="BD6" t="s">
        <v>17</v>
      </c>
      <c r="BE6" s="75"/>
      <c r="BF6" s="76" t="s">
        <v>21</v>
      </c>
      <c r="BG6" s="76"/>
      <c r="BH6" s="76"/>
      <c r="BI6" s="76"/>
      <c r="BJ6" s="77"/>
      <c r="BK6" s="77"/>
      <c r="BL6" s="77"/>
      <c r="BM6" s="77"/>
      <c r="BN6" s="77"/>
      <c r="BO6" s="77"/>
      <c r="BP6" s="77"/>
      <c r="BQ6" s="78"/>
      <c r="BR6" s="79" t="s">
        <v>22</v>
      </c>
      <c r="BS6" s="80"/>
      <c r="BT6" s="80"/>
      <c r="BU6" s="80"/>
      <c r="BV6" s="80"/>
      <c r="BW6" s="80"/>
      <c r="BX6" s="80"/>
      <c r="BY6" s="80"/>
      <c r="BZ6" s="80"/>
      <c r="CA6" s="80"/>
      <c r="CB6" s="80"/>
      <c r="CC6" s="80"/>
      <c r="CD6" s="80"/>
      <c r="CE6" s="80"/>
      <c r="CF6" s="80"/>
      <c r="CG6" s="80"/>
      <c r="CH6" s="80"/>
      <c r="CI6" s="81"/>
      <c r="CJ6" s="82" t="s">
        <v>23</v>
      </c>
      <c r="CK6" s="83"/>
      <c r="CL6" s="83"/>
      <c r="CM6" s="83"/>
      <c r="CN6" s="83"/>
      <c r="CO6" s="83"/>
      <c r="CP6" s="83"/>
      <c r="CQ6" s="83"/>
      <c r="CR6" s="83"/>
      <c r="CS6" s="83"/>
      <c r="CT6" s="83"/>
      <c r="CU6" s="83"/>
      <c r="CV6" s="84"/>
    </row>
    <row r="7" spans="1:103" ht="18" customHeight="1" x14ac:dyDescent="0.2">
      <c r="A7" s="38"/>
      <c r="B7" s="39"/>
      <c r="C7" s="39"/>
      <c r="D7" s="39"/>
      <c r="E7" s="39"/>
      <c r="F7" s="39"/>
      <c r="G7" s="40"/>
      <c r="I7" s="85" t="s">
        <v>24</v>
      </c>
      <c r="J7" s="86"/>
      <c r="K7" s="87" t="s">
        <v>13</v>
      </c>
      <c r="L7" s="87"/>
      <c r="M7" s="87"/>
      <c r="N7" s="88" t="s">
        <v>25</v>
      </c>
      <c r="O7" s="87" t="s">
        <v>13</v>
      </c>
      <c r="P7" s="87"/>
      <c r="Q7" s="87"/>
      <c r="R7" s="88" t="s">
        <v>25</v>
      </c>
      <c r="S7" s="87" t="s">
        <v>13</v>
      </c>
      <c r="T7" s="87"/>
      <c r="U7" s="87"/>
      <c r="V7" s="87"/>
      <c r="W7" s="89" t="s">
        <v>26</v>
      </c>
      <c r="X7" s="89"/>
      <c r="Y7" s="89"/>
      <c r="Z7" s="90" t="s">
        <v>13</v>
      </c>
      <c r="AA7" s="90"/>
      <c r="AB7" s="90"/>
      <c r="AC7" s="90"/>
      <c r="AD7" s="91" t="s">
        <v>27</v>
      </c>
      <c r="AE7" s="92"/>
      <c r="AF7" s="93" t="s">
        <v>28</v>
      </c>
      <c r="AG7" s="94"/>
      <c r="AH7" s="94"/>
      <c r="AI7" s="94"/>
      <c r="AJ7" s="94"/>
      <c r="AK7" s="94"/>
      <c r="AL7" s="94"/>
      <c r="AM7" s="94"/>
      <c r="AN7" s="94"/>
      <c r="AO7" s="94"/>
      <c r="AP7" s="94"/>
      <c r="AQ7" s="94"/>
      <c r="AR7" s="94"/>
      <c r="AS7" s="94"/>
      <c r="AT7" s="94"/>
      <c r="AU7" s="95" t="s">
        <v>29</v>
      </c>
      <c r="AV7" s="96"/>
      <c r="AW7" s="97" t="s">
        <v>30</v>
      </c>
      <c r="AX7" s="97"/>
      <c r="AY7" s="97"/>
      <c r="AZ7" s="97"/>
      <c r="BA7" s="97"/>
      <c r="BB7" s="98"/>
      <c r="BC7" s="98"/>
      <c r="BD7" s="99"/>
      <c r="BE7" s="100" t="s">
        <v>31</v>
      </c>
      <c r="BF7" s="101"/>
      <c r="BG7" s="101"/>
      <c r="BH7" s="101"/>
      <c r="BI7" s="102"/>
      <c r="BJ7" s="103" t="s">
        <v>32</v>
      </c>
      <c r="BK7" s="101"/>
      <c r="BL7" s="101"/>
      <c r="BM7" s="101"/>
      <c r="BN7" s="101"/>
      <c r="BO7" s="101"/>
      <c r="BP7" s="101"/>
      <c r="BQ7" s="104"/>
      <c r="BR7" s="105" t="s">
        <v>13</v>
      </c>
      <c r="BS7" s="106"/>
      <c r="BT7" s="106"/>
      <c r="BU7" s="106"/>
      <c r="BV7" s="106"/>
      <c r="BW7" s="106"/>
      <c r="BX7" s="106"/>
      <c r="BY7" s="106"/>
      <c r="BZ7" s="106"/>
      <c r="CA7" s="106"/>
      <c r="CB7" s="106"/>
      <c r="CC7" s="106"/>
      <c r="CD7" s="106"/>
      <c r="CE7" s="106"/>
      <c r="CF7" s="106"/>
      <c r="CG7" s="106"/>
      <c r="CH7" s="106"/>
      <c r="CI7" s="107"/>
      <c r="CJ7" s="62" t="s">
        <v>33</v>
      </c>
      <c r="CK7" s="63"/>
      <c r="CL7" s="63"/>
      <c r="CM7" s="63"/>
      <c r="CN7" s="63"/>
      <c r="CO7" s="63"/>
      <c r="CP7" s="63"/>
      <c r="CQ7" s="63"/>
      <c r="CR7" s="63"/>
      <c r="CS7" s="63"/>
      <c r="CT7" s="63"/>
      <c r="CU7" s="63"/>
      <c r="CV7" s="64"/>
    </row>
    <row r="8" spans="1:103" ht="14.25" customHeight="1" thickBot="1" x14ac:dyDescent="0.25">
      <c r="A8" s="108"/>
      <c r="B8" s="109"/>
      <c r="C8" s="109"/>
      <c r="D8" s="109"/>
      <c r="E8" s="109"/>
      <c r="F8" s="109"/>
      <c r="G8" s="110"/>
      <c r="I8" s="111" t="s">
        <v>34</v>
      </c>
      <c r="J8" s="112"/>
      <c r="K8" s="112"/>
      <c r="L8" s="112"/>
      <c r="M8" s="112"/>
      <c r="N8" s="112"/>
      <c r="O8" s="112"/>
      <c r="P8" s="112"/>
      <c r="Q8" s="112"/>
      <c r="R8" s="112"/>
      <c r="S8" s="112"/>
      <c r="T8" s="112"/>
      <c r="U8" s="112"/>
      <c r="V8" s="112"/>
      <c r="W8" s="112"/>
      <c r="X8" s="112"/>
      <c r="Y8" s="112"/>
      <c r="Z8" s="112"/>
      <c r="AA8" s="112"/>
      <c r="AB8" s="112"/>
      <c r="AC8" s="112"/>
      <c r="AD8" s="112"/>
      <c r="AE8" s="113"/>
      <c r="AF8" s="114">
        <f>IF(AA58="●",S58,A12)+IF(BI60="●",BA60,AI12)+IF(CQ64="●",CI64,BQ12)</f>
        <v>0</v>
      </c>
      <c r="AG8" s="115"/>
      <c r="AH8" s="115"/>
      <c r="AI8" s="115"/>
      <c r="AJ8" s="115"/>
      <c r="AK8" s="115"/>
      <c r="AL8" s="115"/>
      <c r="AM8" s="115"/>
      <c r="AN8" s="115"/>
      <c r="AO8" s="115"/>
      <c r="AP8" s="112"/>
      <c r="AQ8" s="112"/>
      <c r="AR8" s="112"/>
      <c r="AS8" s="112"/>
      <c r="AT8" s="112"/>
      <c r="AU8" s="113"/>
      <c r="AV8" s="93" t="s">
        <v>35</v>
      </c>
      <c r="AW8" s="94"/>
      <c r="AX8" s="94"/>
      <c r="AY8" s="94"/>
      <c r="AZ8" s="94"/>
      <c r="BA8" s="94"/>
      <c r="BB8" s="94"/>
      <c r="BC8" s="94"/>
      <c r="BD8" s="116"/>
      <c r="BE8" s="117" t="s">
        <v>13</v>
      </c>
      <c r="BF8" s="118"/>
      <c r="BG8" s="118"/>
      <c r="BH8" s="118"/>
      <c r="BI8" s="119"/>
      <c r="BJ8" s="120" t="s">
        <v>13</v>
      </c>
      <c r="BK8" s="121"/>
      <c r="BL8" s="121"/>
      <c r="BM8" s="121"/>
      <c r="BN8" s="121"/>
      <c r="BO8" s="121"/>
      <c r="BP8" s="121"/>
      <c r="BQ8" s="122"/>
      <c r="BR8" s="105"/>
      <c r="BS8" s="106"/>
      <c r="BT8" s="106"/>
      <c r="BU8" s="106"/>
      <c r="BV8" s="106"/>
      <c r="BW8" s="106"/>
      <c r="BX8" s="106"/>
      <c r="BY8" s="106"/>
      <c r="BZ8" s="106"/>
      <c r="CA8" s="106"/>
      <c r="CB8" s="106"/>
      <c r="CC8" s="106"/>
      <c r="CD8" s="106"/>
      <c r="CE8" s="106"/>
      <c r="CF8" s="106"/>
      <c r="CG8" s="106"/>
      <c r="CH8" s="106"/>
      <c r="CI8" s="107"/>
      <c r="CJ8" s="123" t="s">
        <v>36</v>
      </c>
      <c r="CK8" s="124"/>
      <c r="CL8" s="124"/>
      <c r="CM8" s="124"/>
      <c r="CN8" s="124"/>
      <c r="CO8" s="124"/>
      <c r="CP8" s="124"/>
      <c r="CQ8" s="124"/>
      <c r="CR8" s="124"/>
      <c r="CS8" s="124"/>
      <c r="CT8" s="124"/>
      <c r="CU8" s="124"/>
      <c r="CV8" s="125"/>
    </row>
    <row r="9" spans="1:103" ht="14.25" customHeight="1" thickTop="1" x14ac:dyDescent="0.2">
      <c r="I9" s="41" t="s">
        <v>13</v>
      </c>
      <c r="J9" s="42"/>
      <c r="K9" s="42"/>
      <c r="L9" s="42"/>
      <c r="M9" s="42"/>
      <c r="N9" s="42"/>
      <c r="O9" s="42"/>
      <c r="P9" s="42"/>
      <c r="Q9" s="42"/>
      <c r="R9" s="42"/>
      <c r="S9" s="42"/>
      <c r="T9" s="42"/>
      <c r="U9" s="42"/>
      <c r="V9" s="42"/>
      <c r="W9" s="42"/>
      <c r="X9" s="42"/>
      <c r="Y9" s="42"/>
      <c r="Z9" s="42"/>
      <c r="AA9" s="42"/>
      <c r="AB9" s="42"/>
      <c r="AC9" s="42"/>
      <c r="AD9" s="42"/>
      <c r="AE9" s="43"/>
      <c r="AF9" s="114"/>
      <c r="AG9" s="115"/>
      <c r="AH9" s="115"/>
      <c r="AI9" s="115"/>
      <c r="AJ9" s="115"/>
      <c r="AK9" s="115"/>
      <c r="AL9" s="115"/>
      <c r="AM9" s="115"/>
      <c r="AN9" s="115"/>
      <c r="AO9" s="115"/>
      <c r="AP9" s="126" t="s">
        <v>37</v>
      </c>
      <c r="AQ9" s="127"/>
      <c r="AR9" s="127"/>
      <c r="AS9" s="127"/>
      <c r="AT9" s="127"/>
      <c r="AU9" s="128"/>
      <c r="AV9" s="129"/>
      <c r="AW9" s="112" t="s">
        <v>38</v>
      </c>
      <c r="AX9" s="112"/>
      <c r="AY9" s="112"/>
      <c r="AZ9" s="112"/>
      <c r="BA9" s="112"/>
      <c r="BB9" s="129"/>
      <c r="BE9" s="117"/>
      <c r="BF9" s="118"/>
      <c r="BG9" s="118"/>
      <c r="BH9" s="118"/>
      <c r="BI9" s="119"/>
      <c r="BJ9" s="120"/>
      <c r="BK9" s="121"/>
      <c r="BL9" s="121"/>
      <c r="BM9" s="121"/>
      <c r="BN9" s="121"/>
      <c r="BO9" s="121"/>
      <c r="BP9" s="121"/>
      <c r="BQ9" s="122"/>
      <c r="BR9" s="105"/>
      <c r="BS9" s="106"/>
      <c r="BT9" s="106"/>
      <c r="BU9" s="106"/>
      <c r="BV9" s="106"/>
      <c r="BW9" s="106"/>
      <c r="BX9" s="106"/>
      <c r="BY9" s="106"/>
      <c r="BZ9" s="106"/>
      <c r="CA9" s="106"/>
      <c r="CB9" s="106"/>
      <c r="CC9" s="106"/>
      <c r="CD9" s="106"/>
      <c r="CE9" s="106"/>
      <c r="CF9" s="106"/>
      <c r="CG9" s="106"/>
      <c r="CH9" s="106"/>
      <c r="CI9" s="107"/>
      <c r="CJ9" s="62" t="s">
        <v>39</v>
      </c>
      <c r="CK9" s="63"/>
      <c r="CL9" s="63"/>
      <c r="CM9" s="63"/>
      <c r="CN9" s="63"/>
      <c r="CO9" s="63"/>
      <c r="CP9" s="63"/>
      <c r="CQ9" s="63"/>
      <c r="CR9" s="63"/>
      <c r="CS9" s="63"/>
      <c r="CT9" s="63"/>
      <c r="CU9" s="63"/>
      <c r="CV9" s="64"/>
    </row>
    <row r="10" spans="1:103" ht="26.25" customHeight="1" thickBot="1" x14ac:dyDescent="0.25">
      <c r="I10" s="130"/>
      <c r="J10" s="131"/>
      <c r="K10" s="131"/>
      <c r="L10" s="131"/>
      <c r="M10" s="131"/>
      <c r="N10" s="131"/>
      <c r="O10" s="131"/>
      <c r="P10" s="131"/>
      <c r="Q10" s="131"/>
      <c r="R10" s="131"/>
      <c r="S10" s="131"/>
      <c r="T10" s="131"/>
      <c r="U10" s="131"/>
      <c r="V10" s="131"/>
      <c r="W10" s="131"/>
      <c r="X10" s="131"/>
      <c r="Y10" s="131"/>
      <c r="Z10" s="131"/>
      <c r="AA10" s="131"/>
      <c r="AB10" s="131"/>
      <c r="AC10" s="131"/>
      <c r="AD10" s="131"/>
      <c r="AE10" s="132"/>
      <c r="AF10" s="133"/>
      <c r="AG10" s="134"/>
      <c r="AH10" s="134"/>
      <c r="AI10" s="134"/>
      <c r="AJ10" s="134"/>
      <c r="AK10" s="134"/>
      <c r="AL10" s="134"/>
      <c r="AM10" s="134"/>
      <c r="AN10" s="134"/>
      <c r="AO10" s="134"/>
      <c r="AP10" s="135"/>
      <c r="AQ10" s="136"/>
      <c r="AR10" s="136"/>
      <c r="AS10" s="136"/>
      <c r="AT10" s="136"/>
      <c r="AU10" s="137"/>
      <c r="AV10" s="138"/>
      <c r="AW10" s="13" t="s">
        <v>40</v>
      </c>
      <c r="AX10" s="13"/>
      <c r="AY10" s="13"/>
      <c r="AZ10" s="138"/>
      <c r="BA10" s="139" t="s">
        <v>41</v>
      </c>
      <c r="BB10" s="139"/>
      <c r="BC10" s="139"/>
      <c r="BD10" s="140"/>
      <c r="BE10" s="141"/>
      <c r="BF10" s="142"/>
      <c r="BG10" s="142"/>
      <c r="BH10" s="142"/>
      <c r="BI10" s="143"/>
      <c r="BJ10" s="144"/>
      <c r="BK10" s="145"/>
      <c r="BL10" s="145"/>
      <c r="BM10" s="145"/>
      <c r="BN10" s="145"/>
      <c r="BO10" s="145"/>
      <c r="BP10" s="145"/>
      <c r="BQ10" s="146"/>
      <c r="BR10" s="147"/>
      <c r="BS10" s="148"/>
      <c r="BT10" s="148"/>
      <c r="BU10" s="148"/>
      <c r="BV10" s="148"/>
      <c r="BW10" s="148"/>
      <c r="BX10" s="148"/>
      <c r="BY10" s="148"/>
      <c r="BZ10" s="148"/>
      <c r="CA10" s="148"/>
      <c r="CB10" s="148"/>
      <c r="CC10" s="148"/>
      <c r="CD10" s="148"/>
      <c r="CE10" s="148"/>
      <c r="CF10" s="148"/>
      <c r="CG10" s="148"/>
      <c r="CH10" s="148"/>
      <c r="CI10" s="149"/>
      <c r="CJ10" s="150" t="s">
        <v>42</v>
      </c>
      <c r="CK10" s="151"/>
      <c r="CL10" s="151"/>
      <c r="CM10" s="151"/>
      <c r="CN10" s="151"/>
      <c r="CO10" s="151"/>
      <c r="CP10" s="151"/>
      <c r="CQ10" s="151"/>
      <c r="CR10" s="151"/>
      <c r="CS10" s="151"/>
      <c r="CT10" s="151"/>
      <c r="CU10" s="151"/>
      <c r="CV10" s="152"/>
    </row>
    <row r="11" spans="1:103" ht="8.25" customHeight="1" thickTop="1" thickBot="1" x14ac:dyDescent="0.25"/>
    <row r="12" spans="1:103" ht="21" customHeight="1" thickBot="1" x14ac:dyDescent="0.25">
      <c r="A12" s="153">
        <f>IF(AA58="●",S58,SUMIF(N24,"●",K24)+SUMIF(N30,"●",K30)+SUMIF(N38,"●",K38)+SUMIF(N47,"●",K47)+SUMIF(N56,"●",K56)+SUMIF(N64,"●",K64)+SUMIF(N67,"●",K67)+SUMIF(AD22,"●",AA22)+SUMIF(AD27,"●",AA27)+SUMIF(AD32,"●",AA32)+SUMIF(AD36,"●",AA36)+SUMIF(AD41,"●",AA41)+SUMIF(AD51,"●",AA51)+SUMIF(AD54,"●",AA54)+SUMIF(AD57,"●",AA57)+SUMIF(AD16,"●",AA16)+SUM(N24,N30,N38,N47,N56,N64,N67,AD22,AD27,AD32,AD36,AD41,AD51,AD54,AD57,AD16))</f>
        <v>0</v>
      </c>
      <c r="B12" s="154"/>
      <c r="C12" s="154"/>
      <c r="D12" s="154"/>
      <c r="E12" s="154"/>
      <c r="F12" s="154"/>
      <c r="G12" s="154"/>
      <c r="H12" s="154"/>
      <c r="I12" s="155" t="s">
        <v>43</v>
      </c>
      <c r="J12" s="155"/>
      <c r="K12" s="156" t="s">
        <v>376</v>
      </c>
      <c r="L12" s="156"/>
      <c r="M12" s="156"/>
      <c r="N12" s="156"/>
      <c r="O12" s="156"/>
      <c r="P12" s="156"/>
      <c r="Q12" s="156"/>
      <c r="R12" s="156"/>
      <c r="S12" s="156"/>
      <c r="T12" s="156"/>
      <c r="U12" s="156"/>
      <c r="V12" s="156"/>
      <c r="W12" s="154">
        <f>IF(AA58="●",79,IF(N24="●",COUNTA(K14:K23),COUNTA(N14:N23))+IF(N30="●",COUNTA(K26:K29),COUNTA(N26:N29))+IF(N38="●",COUNTA(K32:K37),COUNTA(N32:N37))+IF(N47="●",COUNTA(K39:K46),COUNTA(N39:N46))+IF(N56="●",COUNTA(K48:K55),COUNTA(N48:N55))+IF(N64="●",COUNTA(K57:K63),COUNTA(N57:N63))+IF(N67="●",COUNTA(K65:K66),COUNTA(N65:N66))+IF(AD22="●",COUNTA(AA17:AA21),COUNTA(AD17:AD21))+IF(AD27="●",COUNTA(AA23:AA26),COUNTA(AD23:AD26))+IF(AD32="●",COUNTA(AA28:AA31),COUNTA(AD28:AD31))+IF(AD36="●",COUNTA(AA33:AA35),COUNTA(AD33:AD35))+IF(AD41="●",COUNTA(AA37:AA40),COUNTA(AD37:AD40))+IF(AD51="●",COUNTA(AA42:AA50),COUNTA(AD42:AD50))+IF(AD54="●",COUNTA(AA52:AA53),COUNTA(AD52:AD53))+IF(AD57="●",COUNTA(AA56:AA56),COUNTA(AD56:AD56))+IF(AD16="●",COUNTA(AA14:AA15),COUNTA(AD14:AD15)))</f>
        <v>0</v>
      </c>
      <c r="X12" s="154"/>
      <c r="Y12" s="154"/>
      <c r="Z12" s="154"/>
      <c r="AA12" s="154"/>
      <c r="AB12" s="154"/>
      <c r="AC12" s="158" t="s">
        <v>45</v>
      </c>
      <c r="AD12" s="158"/>
      <c r="AE12" s="158"/>
      <c r="AF12" s="159"/>
      <c r="AI12" s="153">
        <f>IF(BI60="●",BA60,SUMIF(AV20,"●",AS20)+SUMIF(AV25,"●",AS25)+SUMIF(AV34,"●",AS34)+SUMIF(AV45,"●",AS45)+SUMIF(AV50,"●",AS50)+SUMIF(AV61,"●",AS61)+SUMIF(AV67,"●",AS67)+SUMIF(BL16,"●",BI16)+SUMIF(BL22,"●",BI22)+SUMIF(BL28,"●",BI28)+SUMIF(BL31,"●",BI31)+SUMIF(BL37,"●",BI37)+SUMIF(BL41,"●",BI41)+SUMIF(BL44,"●",BI44)+SUMIF(BL50,"●",BI50)+SUMIF(BL59,"●",BI59)+SUM(AV20,AV25,AV34,AV45,AV50,AV61,AV67,BL16,BL22,BL28,BL31,BL37,BL41,BL44,BL50,BL59))</f>
        <v>0</v>
      </c>
      <c r="AJ12" s="154"/>
      <c r="AK12" s="154"/>
      <c r="AL12" s="154"/>
      <c r="AM12" s="154"/>
      <c r="AN12" s="154"/>
      <c r="AO12" s="154"/>
      <c r="AP12" s="154"/>
      <c r="AQ12" s="155" t="s">
        <v>43</v>
      </c>
      <c r="AR12" s="155"/>
      <c r="AS12" s="156" t="s">
        <v>377</v>
      </c>
      <c r="AT12" s="156"/>
      <c r="AU12" s="156"/>
      <c r="AV12" s="156"/>
      <c r="AW12" s="156"/>
      <c r="AX12" s="156"/>
      <c r="AY12" s="156"/>
      <c r="AZ12" s="156"/>
      <c r="BA12" s="156"/>
      <c r="BB12" s="156"/>
      <c r="BC12" s="156"/>
      <c r="BD12" s="156"/>
      <c r="BE12" s="154">
        <f>IF(BI60="●",86,IF(AV20="●",COUNTA(AS14:AS19),COUNTA(AV14:AV19))+IF(AV25="●",COUNTA(AS21:AS24),COUNTA(AV21:AV24))+IF(AV34="●",COUNTA(AS26:AS33),COUNTA(AV26:AV33))+IF(AV45="●",COUNTA(AS35:AS44),COUNTA(AV35:AV44))+IF(AV50="●",COUNTA(AS46:AS49),COUNTA(AV46:AV49))+IF(AV61="●",COUNTA(AS51:AS60),COUNTA(AV51:AV60))+IF(AV67="●",COUNTA(AS62:AS66),COUNTA(AV62:AV66))+IF(BL16="●",COUNTA(BI14:BI15),COUNTA(BL14:BL15))+IF(BL22="●",COUNTA(BI17:BI21),COUNTA(BL17:BL21))+IF(BL28="●",COUNTA(BI23:BI27),COUNTA(BL23:BL27))+IF(BL31="●",COUNTA(BI29:BI30),COUNTA(BL29:BL30))+IF(BL37="●",COUNTA(BI32:BI36),COUNTA(BL32:BL36))+IF(BL41="●",COUNTA(BI38:BI40),COUNTA(BL38:BL40))+IF(BL44="●",COUNTA(BI42:BI43),COUNTA(BL42:BL43))+IF(BL50="●",COUNTA(BI45:BI49),COUNTA(BL45:BL49))+IF(BL59="●",COUNTA(BI51:BI58),COUNTA(BL51:BL58)))</f>
        <v>0</v>
      </c>
      <c r="BF12" s="154"/>
      <c r="BG12" s="154"/>
      <c r="BH12" s="154"/>
      <c r="BI12" s="154"/>
      <c r="BJ12" s="154"/>
      <c r="BK12" s="158" t="s">
        <v>45</v>
      </c>
      <c r="BL12" s="158"/>
      <c r="BM12" s="158"/>
      <c r="BN12" s="159"/>
      <c r="BQ12" s="153">
        <f>IF(CQ64="●",CI64,SUMIF(CD22,"●",CA22)+SUMIF(CD27,"●",CA27)+SUMIF(CD42,"●",CA42)+SUMIF(CD55,"●",CA55)+SUMIF(CD63,"●",CA63)+SUMIF(CT19,"●",CQ19)+SUMIF(CT24,"●",CQ24)+SUMIF(CT28,"●",CQ28)+SUMIF(CT40,"●",CQ40)+SUMIF(CT55,"●",CQ55)+SUMIF(CT57,"●",CQ57)+SUMIF(CT63,"●",CQ63)+SUM(CD22,CD27,CD42,CD55,CD63,CT19,CT24,CT28,CT40,CT55,CT57,CT63))</f>
        <v>0</v>
      </c>
      <c r="BR12" s="154"/>
      <c r="BS12" s="154"/>
      <c r="BT12" s="154"/>
      <c r="BU12" s="154"/>
      <c r="BV12" s="154"/>
      <c r="BW12" s="154"/>
      <c r="BX12" s="154"/>
      <c r="BY12" s="155" t="s">
        <v>43</v>
      </c>
      <c r="BZ12" s="155"/>
      <c r="CA12" s="156" t="s">
        <v>378</v>
      </c>
      <c r="CB12" s="156"/>
      <c r="CC12" s="156"/>
      <c r="CD12" s="156"/>
      <c r="CE12" s="156"/>
      <c r="CF12" s="156"/>
      <c r="CG12" s="156"/>
      <c r="CH12" s="156"/>
      <c r="CI12" s="156"/>
      <c r="CJ12" s="156"/>
      <c r="CK12" s="156"/>
      <c r="CL12" s="156"/>
      <c r="CM12" s="154">
        <f>IF(CQ64="●",88,IF(CD22="●",COUNTA(CA14:CA21),COUNTA(CD14:CD21))+IF(CD27="●",COUNTA(CA23:CA26),COUNTA(CD23:CD26))+IF(CD42="●",COUNTA(CA28:CA41),COUNTA(CD28:CD41))+IF(CD55="●",COUNTA(CA43:CA54),COUNTA(CD43:CD54))+IF(CD63="●",COUNTA(CA56:CA62),COUNTA(CD56:CD62))+IF(CT19="●",COUNTA(CQ14:CQ18),COUNTA(CT14:CT18))+IF(CT24="●",COUNTA(CQ20:CQ23),COUNTA(CT20:CT23))+IF(CT28="●",COUNTA(CQ25:CQ27),COUNTA(CT25:CT27))+IF(CT40="●",COUNTA(CQ29:CQ39),COUNTA(CT29:CT39))+IF(CT55="●",COUNTA(CQ41:CQ54),COUNTA(CT41:CT54))+IF(CT57="●",COUNTA(CQ56),COUNTA(CT56))+IF(CT63="●",COUNTA(CQ58:CQ62),COUNTA(CT58:CT62)))</f>
        <v>0</v>
      </c>
      <c r="CN12" s="154"/>
      <c r="CO12" s="154"/>
      <c r="CP12" s="154"/>
      <c r="CQ12" s="154"/>
      <c r="CR12" s="154"/>
      <c r="CS12" s="158" t="s">
        <v>45</v>
      </c>
      <c r="CT12" s="158"/>
      <c r="CU12" s="158"/>
      <c r="CV12" s="159"/>
    </row>
    <row r="13" spans="1:103" ht="14.25" customHeight="1" thickBot="1" x14ac:dyDescent="0.25">
      <c r="A13" s="160" t="s">
        <v>48</v>
      </c>
      <c r="B13" s="161"/>
      <c r="C13" s="161" t="s">
        <v>49</v>
      </c>
      <c r="D13" s="161"/>
      <c r="E13" s="161"/>
      <c r="F13" s="161"/>
      <c r="G13" s="161"/>
      <c r="H13" s="161"/>
      <c r="I13" s="161"/>
      <c r="J13" s="161"/>
      <c r="K13" s="161" t="s">
        <v>50</v>
      </c>
      <c r="L13" s="161"/>
      <c r="M13" s="161"/>
      <c r="N13" s="162" t="s">
        <v>51</v>
      </c>
      <c r="O13" s="163"/>
      <c r="P13" s="164"/>
      <c r="Q13" s="160" t="s">
        <v>48</v>
      </c>
      <c r="R13" s="161"/>
      <c r="S13" s="161" t="s">
        <v>49</v>
      </c>
      <c r="T13" s="161"/>
      <c r="U13" s="161"/>
      <c r="V13" s="161"/>
      <c r="W13" s="161"/>
      <c r="X13" s="161"/>
      <c r="Y13" s="161"/>
      <c r="Z13" s="161"/>
      <c r="AA13" s="161" t="s">
        <v>50</v>
      </c>
      <c r="AB13" s="161"/>
      <c r="AC13" s="161"/>
      <c r="AD13" s="162" t="s">
        <v>51</v>
      </c>
      <c r="AE13" s="163"/>
      <c r="AF13" s="164"/>
      <c r="AI13" s="160" t="s">
        <v>48</v>
      </c>
      <c r="AJ13" s="161"/>
      <c r="AK13" s="161" t="s">
        <v>49</v>
      </c>
      <c r="AL13" s="161"/>
      <c r="AM13" s="161"/>
      <c r="AN13" s="161"/>
      <c r="AO13" s="161"/>
      <c r="AP13" s="161"/>
      <c r="AQ13" s="161"/>
      <c r="AR13" s="161"/>
      <c r="AS13" s="161" t="s">
        <v>50</v>
      </c>
      <c r="AT13" s="161"/>
      <c r="AU13" s="161"/>
      <c r="AV13" s="162" t="s">
        <v>51</v>
      </c>
      <c r="AW13" s="163"/>
      <c r="AX13" s="164"/>
      <c r="AY13" s="160" t="s">
        <v>48</v>
      </c>
      <c r="AZ13" s="161"/>
      <c r="BA13" s="161" t="s">
        <v>49</v>
      </c>
      <c r="BB13" s="161"/>
      <c r="BC13" s="161"/>
      <c r="BD13" s="161"/>
      <c r="BE13" s="161"/>
      <c r="BF13" s="161"/>
      <c r="BG13" s="161"/>
      <c r="BH13" s="161"/>
      <c r="BI13" s="161" t="s">
        <v>50</v>
      </c>
      <c r="BJ13" s="161"/>
      <c r="BK13" s="161"/>
      <c r="BL13" s="162" t="s">
        <v>51</v>
      </c>
      <c r="BM13" s="163"/>
      <c r="BN13" s="164"/>
      <c r="BQ13" s="160" t="s">
        <v>48</v>
      </c>
      <c r="BR13" s="161"/>
      <c r="BS13" s="161" t="s">
        <v>49</v>
      </c>
      <c r="BT13" s="161"/>
      <c r="BU13" s="161"/>
      <c r="BV13" s="161"/>
      <c r="BW13" s="161"/>
      <c r="BX13" s="161"/>
      <c r="BY13" s="161"/>
      <c r="BZ13" s="161"/>
      <c r="CA13" s="161" t="s">
        <v>50</v>
      </c>
      <c r="CB13" s="161"/>
      <c r="CC13" s="161"/>
      <c r="CD13" s="162" t="s">
        <v>51</v>
      </c>
      <c r="CE13" s="163"/>
      <c r="CF13" s="164"/>
      <c r="CG13" s="160" t="s">
        <v>48</v>
      </c>
      <c r="CH13" s="161"/>
      <c r="CI13" s="161" t="s">
        <v>49</v>
      </c>
      <c r="CJ13" s="161"/>
      <c r="CK13" s="161"/>
      <c r="CL13" s="161"/>
      <c r="CM13" s="161"/>
      <c r="CN13" s="161"/>
      <c r="CO13" s="161"/>
      <c r="CP13" s="161"/>
      <c r="CQ13" s="161" t="s">
        <v>50</v>
      </c>
      <c r="CR13" s="161"/>
      <c r="CS13" s="161"/>
      <c r="CT13" s="162" t="s">
        <v>51</v>
      </c>
      <c r="CU13" s="163"/>
      <c r="CV13" s="164"/>
      <c r="CY13" s="388"/>
    </row>
    <row r="14" spans="1:103" ht="14.25" customHeight="1" x14ac:dyDescent="0.2">
      <c r="A14" s="175" t="s">
        <v>379</v>
      </c>
      <c r="B14" s="176"/>
      <c r="C14" s="167" t="str">
        <f>VLOOKUP(A14,[1]柏北!$C:$H,2,0)</f>
        <v>松ヶ崎 １</v>
      </c>
      <c r="D14" s="168"/>
      <c r="E14" s="168"/>
      <c r="F14" s="168"/>
      <c r="G14" s="168"/>
      <c r="H14" s="168"/>
      <c r="I14" s="168"/>
      <c r="J14" s="169"/>
      <c r="K14" s="170">
        <f>VLOOKUP(A14,[1]柏北!$C:$H,5,0)</f>
        <v>430</v>
      </c>
      <c r="L14" s="170"/>
      <c r="M14" s="171"/>
      <c r="N14" s="172"/>
      <c r="O14" s="173"/>
      <c r="P14" s="174"/>
      <c r="Q14" s="175" t="s">
        <v>380</v>
      </c>
      <c r="R14" s="176"/>
      <c r="S14" s="167" t="str">
        <f>VLOOKUP(Q14,[1]柏北!$C:$H,2,0)</f>
        <v>小青田・船戸A</v>
      </c>
      <c r="T14" s="168"/>
      <c r="U14" s="168"/>
      <c r="V14" s="168"/>
      <c r="W14" s="168"/>
      <c r="X14" s="168"/>
      <c r="Y14" s="168"/>
      <c r="Z14" s="169"/>
      <c r="AA14" s="170">
        <f>VLOOKUP(Q14,[1]柏北!$C:$H,5,0)</f>
        <v>800</v>
      </c>
      <c r="AB14" s="170"/>
      <c r="AC14" s="171"/>
      <c r="AD14" s="172"/>
      <c r="AE14" s="173"/>
      <c r="AF14" s="389"/>
      <c r="AI14" s="177" t="s">
        <v>381</v>
      </c>
      <c r="AJ14" s="176"/>
      <c r="AK14" s="167" t="str">
        <f>VLOOKUP(AI14,[1]我孫子!$C:$H,2,0)</f>
        <v>つくし野１</v>
      </c>
      <c r="AL14" s="168"/>
      <c r="AM14" s="168"/>
      <c r="AN14" s="168"/>
      <c r="AO14" s="168"/>
      <c r="AP14" s="168"/>
      <c r="AQ14" s="168"/>
      <c r="AR14" s="169"/>
      <c r="AS14" s="170">
        <f>VLOOKUP(AI14,[1]我孫子!$C:$H,5,0)</f>
        <v>400</v>
      </c>
      <c r="AT14" s="170"/>
      <c r="AU14" s="171"/>
      <c r="AV14" s="172"/>
      <c r="AW14" s="173"/>
      <c r="AX14" s="174"/>
      <c r="AY14" s="390" t="s">
        <v>382</v>
      </c>
      <c r="AZ14" s="166"/>
      <c r="BA14" s="167" t="str">
        <f>VLOOKUP(AY14,[1]我孫子!$C:$H,2,0)</f>
        <v>若松①</v>
      </c>
      <c r="BB14" s="168"/>
      <c r="BC14" s="168"/>
      <c r="BD14" s="168"/>
      <c r="BE14" s="168"/>
      <c r="BF14" s="168"/>
      <c r="BG14" s="168"/>
      <c r="BH14" s="169"/>
      <c r="BI14" s="170">
        <f>VLOOKUP(AY14,[1]我孫子!$C:$H,5,0)</f>
        <v>610</v>
      </c>
      <c r="BJ14" s="170"/>
      <c r="BK14" s="171"/>
      <c r="BL14" s="172"/>
      <c r="BM14" s="173"/>
      <c r="BN14" s="174"/>
      <c r="BQ14" s="391" t="s">
        <v>383</v>
      </c>
      <c r="BR14" s="392"/>
      <c r="BS14" s="167" t="str">
        <f>VLOOKUP(BQ14,[1]野田!$C:$H,2,0)</f>
        <v>尾崎②</v>
      </c>
      <c r="BT14" s="168"/>
      <c r="BU14" s="168"/>
      <c r="BV14" s="168"/>
      <c r="BW14" s="168"/>
      <c r="BX14" s="168"/>
      <c r="BY14" s="168"/>
      <c r="BZ14" s="169"/>
      <c r="CA14" s="170">
        <f>VLOOKUP(BQ14,[1]野田!$C:$H,5,0)</f>
        <v>490</v>
      </c>
      <c r="CB14" s="170"/>
      <c r="CC14" s="171"/>
      <c r="CD14" s="172"/>
      <c r="CE14" s="173"/>
      <c r="CF14" s="174"/>
      <c r="CG14" s="393" t="s">
        <v>384</v>
      </c>
      <c r="CH14" s="394"/>
      <c r="CI14" s="167" t="str">
        <f>VLOOKUP(CG14,[1]野田!$C:$H,2,0)</f>
        <v>柳沢県営住宅</v>
      </c>
      <c r="CJ14" s="168"/>
      <c r="CK14" s="168"/>
      <c r="CL14" s="168"/>
      <c r="CM14" s="168"/>
      <c r="CN14" s="168"/>
      <c r="CO14" s="168"/>
      <c r="CP14" s="169"/>
      <c r="CQ14" s="170">
        <f>VLOOKUP(CG14,[1]野田!$C:$H,5,0)</f>
        <v>575</v>
      </c>
      <c r="CR14" s="170"/>
      <c r="CS14" s="171"/>
      <c r="CT14" s="172"/>
      <c r="CU14" s="173"/>
      <c r="CV14" s="174"/>
    </row>
    <row r="15" spans="1:103" ht="14.25" customHeight="1" x14ac:dyDescent="0.2">
      <c r="A15" s="175" t="s">
        <v>385</v>
      </c>
      <c r="B15" s="176"/>
      <c r="C15" s="178" t="str">
        <f>VLOOKUP(A15,[1]柏北!$C:$H,2,0)</f>
        <v>松ヶ崎 ２</v>
      </c>
      <c r="D15" s="179"/>
      <c r="E15" s="179"/>
      <c r="F15" s="179"/>
      <c r="G15" s="179"/>
      <c r="H15" s="179"/>
      <c r="I15" s="179"/>
      <c r="J15" s="180"/>
      <c r="K15" s="181">
        <f>VLOOKUP(A15,[1]柏北!$C:$H,5,0)</f>
        <v>570</v>
      </c>
      <c r="L15" s="173"/>
      <c r="M15" s="174"/>
      <c r="N15" s="172"/>
      <c r="O15" s="173"/>
      <c r="P15" s="174"/>
      <c r="Q15" s="395" t="s">
        <v>386</v>
      </c>
      <c r="R15" s="210"/>
      <c r="S15" s="178" t="str">
        <f>VLOOKUP(Q15,[1]柏北!$C:$H,2,0)</f>
        <v>小青田･船戸B</v>
      </c>
      <c r="T15" s="179"/>
      <c r="U15" s="179"/>
      <c r="V15" s="179"/>
      <c r="W15" s="179"/>
      <c r="X15" s="179"/>
      <c r="Y15" s="179"/>
      <c r="Z15" s="180"/>
      <c r="AA15" s="181">
        <f>VLOOKUP(Q15,[1]柏北!$C:$H,5,0)</f>
        <v>945</v>
      </c>
      <c r="AB15" s="173"/>
      <c r="AC15" s="174"/>
      <c r="AD15" s="172"/>
      <c r="AE15" s="173"/>
      <c r="AF15" s="389"/>
      <c r="AI15" s="177" t="s">
        <v>387</v>
      </c>
      <c r="AJ15" s="176"/>
      <c r="AK15" s="178" t="str">
        <f>VLOOKUP(AI15,[1]我孫子!$C:$H,2,0)</f>
        <v>つくし野１・６</v>
      </c>
      <c r="AL15" s="179"/>
      <c r="AM15" s="179"/>
      <c r="AN15" s="179"/>
      <c r="AO15" s="179"/>
      <c r="AP15" s="179"/>
      <c r="AQ15" s="179"/>
      <c r="AR15" s="180"/>
      <c r="AS15" s="181">
        <f>VLOOKUP(AI15,[1]我孫子!$C:$H,5,0)</f>
        <v>370</v>
      </c>
      <c r="AT15" s="173"/>
      <c r="AU15" s="174"/>
      <c r="AV15" s="172"/>
      <c r="AW15" s="173"/>
      <c r="AX15" s="174"/>
      <c r="AY15" s="177" t="s">
        <v>388</v>
      </c>
      <c r="AZ15" s="176"/>
      <c r="BA15" s="178" t="str">
        <f>VLOOKUP(AY15,[1]我孫子!$C:$H,2,0)</f>
        <v>若松②</v>
      </c>
      <c r="BB15" s="179"/>
      <c r="BC15" s="179"/>
      <c r="BD15" s="179"/>
      <c r="BE15" s="179"/>
      <c r="BF15" s="179"/>
      <c r="BG15" s="179"/>
      <c r="BH15" s="180"/>
      <c r="BI15" s="181">
        <f>VLOOKUP(AY15,[1]我孫子!$C:$H,5,0)</f>
        <v>425</v>
      </c>
      <c r="BJ15" s="173"/>
      <c r="BK15" s="174"/>
      <c r="BL15" s="172"/>
      <c r="BM15" s="173"/>
      <c r="BN15" s="174"/>
      <c r="BQ15" s="396" t="s">
        <v>389</v>
      </c>
      <c r="BR15" s="397"/>
      <c r="BS15" s="178" t="str">
        <f>VLOOKUP(BQ15,[1]野田!$C:$H,2,0)</f>
        <v>尾崎①</v>
      </c>
      <c r="BT15" s="179"/>
      <c r="BU15" s="179"/>
      <c r="BV15" s="179"/>
      <c r="BW15" s="179"/>
      <c r="BX15" s="179"/>
      <c r="BY15" s="179"/>
      <c r="BZ15" s="180"/>
      <c r="CA15" s="181">
        <f>VLOOKUP(BQ15,[1]野田!$C:$H,5,0)</f>
        <v>345</v>
      </c>
      <c r="CB15" s="173"/>
      <c r="CC15" s="174"/>
      <c r="CD15" s="172"/>
      <c r="CE15" s="173"/>
      <c r="CF15" s="174"/>
      <c r="CG15" s="393" t="s">
        <v>390</v>
      </c>
      <c r="CH15" s="394"/>
      <c r="CI15" s="178" t="str">
        <f>VLOOKUP(CG15,[1]野田!$C:$H,2,0)</f>
        <v>総合教育ｾﾝﾀｰ</v>
      </c>
      <c r="CJ15" s="179"/>
      <c r="CK15" s="179"/>
      <c r="CL15" s="179"/>
      <c r="CM15" s="179"/>
      <c r="CN15" s="179"/>
      <c r="CO15" s="179"/>
      <c r="CP15" s="180"/>
      <c r="CQ15" s="181">
        <f>VLOOKUP(CG15,[1]野田!$C:$H,5,0)</f>
        <v>250</v>
      </c>
      <c r="CR15" s="173"/>
      <c r="CS15" s="174"/>
      <c r="CT15" s="172"/>
      <c r="CU15" s="173"/>
      <c r="CV15" s="174"/>
    </row>
    <row r="16" spans="1:103" ht="14.25" customHeight="1" x14ac:dyDescent="0.2">
      <c r="A16" s="175" t="s">
        <v>391</v>
      </c>
      <c r="B16" s="176"/>
      <c r="C16" s="178" t="str">
        <f>VLOOKUP(A16,[1]柏北!$C:$H,2,0)</f>
        <v>松ヶ崎 ３</v>
      </c>
      <c r="D16" s="179"/>
      <c r="E16" s="179"/>
      <c r="F16" s="179"/>
      <c r="G16" s="179"/>
      <c r="H16" s="179"/>
      <c r="I16" s="179"/>
      <c r="J16" s="180"/>
      <c r="K16" s="181">
        <f>VLOOKUP(A16,[1]柏北!$C:$H,5,0)</f>
        <v>345</v>
      </c>
      <c r="L16" s="173"/>
      <c r="M16" s="174"/>
      <c r="N16" s="172"/>
      <c r="O16" s="173"/>
      <c r="P16" s="174"/>
      <c r="Q16" s="183" t="s">
        <v>392</v>
      </c>
      <c r="R16" s="184"/>
      <c r="S16" s="184"/>
      <c r="T16" s="184"/>
      <c r="U16" s="184"/>
      <c r="V16" s="184"/>
      <c r="W16" s="184"/>
      <c r="X16" s="184"/>
      <c r="Y16" s="184"/>
      <c r="Z16" s="184"/>
      <c r="AA16" s="185">
        <f>SUM(AA14:AC15)</f>
        <v>1745</v>
      </c>
      <c r="AB16" s="185"/>
      <c r="AC16" s="186"/>
      <c r="AD16" s="191" t="str">
        <f>IF(AA58="●","●",IF(COUNTA(AD14:AD15)=0,"",SUMIF(AD14:AD15,"●",AA14:AA15)+SUM(AD14:AD15)))</f>
        <v/>
      </c>
      <c r="AE16" s="192"/>
      <c r="AF16" s="398"/>
      <c r="AI16" s="177" t="s">
        <v>393</v>
      </c>
      <c r="AJ16" s="176"/>
      <c r="AK16" s="178" t="str">
        <f>VLOOKUP(AI16,[1]我孫子!$C:$H,2,0)</f>
        <v>つくし野２･３</v>
      </c>
      <c r="AL16" s="179"/>
      <c r="AM16" s="179"/>
      <c r="AN16" s="179"/>
      <c r="AO16" s="179"/>
      <c r="AP16" s="179"/>
      <c r="AQ16" s="179"/>
      <c r="AR16" s="180"/>
      <c r="AS16" s="181">
        <f>VLOOKUP(AI16,[1]我孫子!$C:$H,5,0)</f>
        <v>455</v>
      </c>
      <c r="AT16" s="173"/>
      <c r="AU16" s="174"/>
      <c r="AV16" s="172"/>
      <c r="AW16" s="173"/>
      <c r="AX16" s="174"/>
      <c r="AY16" s="183" t="s">
        <v>394</v>
      </c>
      <c r="AZ16" s="184"/>
      <c r="BA16" s="184"/>
      <c r="BB16" s="184"/>
      <c r="BC16" s="184"/>
      <c r="BD16" s="184"/>
      <c r="BE16" s="184"/>
      <c r="BF16" s="184"/>
      <c r="BG16" s="184"/>
      <c r="BH16" s="184"/>
      <c r="BI16" s="185">
        <f>SUM(BI14:BK15)</f>
        <v>1035</v>
      </c>
      <c r="BJ16" s="185"/>
      <c r="BK16" s="186"/>
      <c r="BL16" s="187" t="str">
        <f>IF(BI60="●","●",IF(COUNTA(BL14:BL15)=0,"",SUMIF(BL14:BL15,"●",BI14:BI15)+SUM(BL14:BL15)))</f>
        <v/>
      </c>
      <c r="BM16" s="188"/>
      <c r="BN16" s="189"/>
      <c r="BQ16" s="396" t="s">
        <v>395</v>
      </c>
      <c r="BR16" s="399"/>
      <c r="BS16" s="178" t="str">
        <f>VLOOKUP(BQ16,[1]野田!$C:$H,2,0)</f>
        <v>尾崎③</v>
      </c>
      <c r="BT16" s="179"/>
      <c r="BU16" s="179"/>
      <c r="BV16" s="179"/>
      <c r="BW16" s="179"/>
      <c r="BX16" s="179"/>
      <c r="BY16" s="179"/>
      <c r="BZ16" s="180"/>
      <c r="CA16" s="181">
        <f>VLOOKUP(BQ16,[1]野田!$C:$H,5,0)</f>
        <v>315</v>
      </c>
      <c r="CB16" s="173"/>
      <c r="CC16" s="174"/>
      <c r="CD16" s="172"/>
      <c r="CE16" s="173"/>
      <c r="CF16" s="174"/>
      <c r="CG16" s="393" t="s">
        <v>396</v>
      </c>
      <c r="CH16" s="394"/>
      <c r="CI16" s="178" t="str">
        <f>VLOOKUP(CG16,[1]野田!$C:$H,2,0)</f>
        <v>柳沢幼稚園</v>
      </c>
      <c r="CJ16" s="179"/>
      <c r="CK16" s="179"/>
      <c r="CL16" s="179"/>
      <c r="CM16" s="179"/>
      <c r="CN16" s="179"/>
      <c r="CO16" s="179"/>
      <c r="CP16" s="180"/>
      <c r="CQ16" s="181">
        <f>VLOOKUP(CG16,[1]野田!$C:$H,5,0)</f>
        <v>270</v>
      </c>
      <c r="CR16" s="173"/>
      <c r="CS16" s="174"/>
      <c r="CT16" s="172"/>
      <c r="CU16" s="173"/>
      <c r="CV16" s="174"/>
    </row>
    <row r="17" spans="1:100" ht="14.25" customHeight="1" x14ac:dyDescent="0.2">
      <c r="A17" s="175" t="s">
        <v>397</v>
      </c>
      <c r="B17" s="176"/>
      <c r="C17" s="178" t="str">
        <f>VLOOKUP(A17,[1]柏北!$C:$H,2,0)</f>
        <v>松ヶ崎 ４</v>
      </c>
      <c r="D17" s="179"/>
      <c r="E17" s="179"/>
      <c r="F17" s="179"/>
      <c r="G17" s="179"/>
      <c r="H17" s="179"/>
      <c r="I17" s="179"/>
      <c r="J17" s="180"/>
      <c r="K17" s="181">
        <f>VLOOKUP(A17,[1]柏北!$C:$H,5,0)</f>
        <v>860</v>
      </c>
      <c r="L17" s="173"/>
      <c r="M17" s="174"/>
      <c r="N17" s="172"/>
      <c r="O17" s="173"/>
      <c r="P17" s="174"/>
      <c r="Q17" s="175" t="s">
        <v>398</v>
      </c>
      <c r="R17" s="176"/>
      <c r="S17" s="178" t="str">
        <f>VLOOKUP(Q17,[1]柏北!$C:$H,2,0)</f>
        <v>布施1</v>
      </c>
      <c r="T17" s="179"/>
      <c r="U17" s="179"/>
      <c r="V17" s="179"/>
      <c r="W17" s="179"/>
      <c r="X17" s="179"/>
      <c r="Y17" s="179"/>
      <c r="Z17" s="180"/>
      <c r="AA17" s="181">
        <f>VLOOKUP(Q17,[1]柏北!$C:$H,5,0)</f>
        <v>320</v>
      </c>
      <c r="AB17" s="173"/>
      <c r="AC17" s="174"/>
      <c r="AD17" s="172"/>
      <c r="AE17" s="173"/>
      <c r="AF17" s="389"/>
      <c r="AI17" s="177" t="s">
        <v>399</v>
      </c>
      <c r="AJ17" s="176"/>
      <c r="AK17" s="178" t="str">
        <f>VLOOKUP(AI17,[1]我孫子!$C:$H,2,0)</f>
        <v>つくし野３・４</v>
      </c>
      <c r="AL17" s="179"/>
      <c r="AM17" s="179"/>
      <c r="AN17" s="179"/>
      <c r="AO17" s="179"/>
      <c r="AP17" s="179"/>
      <c r="AQ17" s="179"/>
      <c r="AR17" s="180"/>
      <c r="AS17" s="181">
        <f>VLOOKUP(AI17,[1]我孫子!$C:$H,5,0)</f>
        <v>860</v>
      </c>
      <c r="AT17" s="173"/>
      <c r="AU17" s="174"/>
      <c r="AV17" s="172"/>
      <c r="AW17" s="173"/>
      <c r="AX17" s="174"/>
      <c r="AY17" s="177" t="s">
        <v>400</v>
      </c>
      <c r="AZ17" s="176"/>
      <c r="BA17" s="178" t="str">
        <f>VLOOKUP(AY17,[1]我孫子!$C:$H,2,0)</f>
        <v>栄①</v>
      </c>
      <c r="BB17" s="179"/>
      <c r="BC17" s="179"/>
      <c r="BD17" s="179"/>
      <c r="BE17" s="179"/>
      <c r="BF17" s="179"/>
      <c r="BG17" s="179"/>
      <c r="BH17" s="180"/>
      <c r="BI17" s="181">
        <f>VLOOKUP(AY17,[1]我孫子!$C:$H,5,0)</f>
        <v>350</v>
      </c>
      <c r="BJ17" s="173"/>
      <c r="BK17" s="174"/>
      <c r="BL17" s="172"/>
      <c r="BM17" s="173"/>
      <c r="BN17" s="174"/>
      <c r="BQ17" s="393" t="s">
        <v>401</v>
      </c>
      <c r="BR17" s="394"/>
      <c r="BS17" s="178" t="str">
        <f>VLOOKUP(BQ17,[1]野田!$C:$H,2,0)</f>
        <v>尾崎台A</v>
      </c>
      <c r="BT17" s="179"/>
      <c r="BU17" s="179"/>
      <c r="BV17" s="179"/>
      <c r="BW17" s="179"/>
      <c r="BX17" s="179"/>
      <c r="BY17" s="179"/>
      <c r="BZ17" s="180"/>
      <c r="CA17" s="181">
        <f>VLOOKUP(BQ17,[1]野田!$C:$H,5,0)</f>
        <v>310</v>
      </c>
      <c r="CB17" s="173"/>
      <c r="CC17" s="174"/>
      <c r="CD17" s="172"/>
      <c r="CE17" s="173"/>
      <c r="CF17" s="174"/>
      <c r="CG17" s="393" t="s">
        <v>402</v>
      </c>
      <c r="CH17" s="394"/>
      <c r="CI17" s="178" t="str">
        <f>VLOOKUP(CG17,[1]野田!$C:$H,2,0)</f>
        <v>野田住宅公園</v>
      </c>
      <c r="CJ17" s="179"/>
      <c r="CK17" s="179"/>
      <c r="CL17" s="179"/>
      <c r="CM17" s="179"/>
      <c r="CN17" s="179"/>
      <c r="CO17" s="179"/>
      <c r="CP17" s="180"/>
      <c r="CQ17" s="181">
        <f>VLOOKUP(CG17,[1]野田!$C:$H,5,0)</f>
        <v>400</v>
      </c>
      <c r="CR17" s="173"/>
      <c r="CS17" s="174"/>
      <c r="CT17" s="172"/>
      <c r="CU17" s="173"/>
      <c r="CV17" s="174"/>
    </row>
    <row r="18" spans="1:100" ht="14.25" customHeight="1" x14ac:dyDescent="0.2">
      <c r="A18" s="175" t="s">
        <v>403</v>
      </c>
      <c r="B18" s="176"/>
      <c r="C18" s="178" t="str">
        <f>VLOOKUP(A18,[1]柏北!$C:$H,2,0)</f>
        <v>松ヶ崎 ５</v>
      </c>
      <c r="D18" s="179"/>
      <c r="E18" s="179"/>
      <c r="F18" s="179"/>
      <c r="G18" s="179"/>
      <c r="H18" s="179"/>
      <c r="I18" s="179"/>
      <c r="J18" s="180"/>
      <c r="K18" s="181">
        <f>VLOOKUP(A18,[1]柏北!$C:$H,5,0)</f>
        <v>450</v>
      </c>
      <c r="L18" s="173"/>
      <c r="M18" s="174"/>
      <c r="N18" s="172"/>
      <c r="O18" s="173"/>
      <c r="P18" s="174"/>
      <c r="Q18" s="175" t="s">
        <v>404</v>
      </c>
      <c r="R18" s="176"/>
      <c r="S18" s="178" t="str">
        <f>VLOOKUP(Q18,[1]柏北!$C:$H,2,0)</f>
        <v>布施2</v>
      </c>
      <c r="T18" s="179"/>
      <c r="U18" s="179"/>
      <c r="V18" s="179"/>
      <c r="W18" s="179"/>
      <c r="X18" s="179"/>
      <c r="Y18" s="179"/>
      <c r="Z18" s="180"/>
      <c r="AA18" s="181">
        <f>VLOOKUP(Q18,[1]柏北!$C:$H,5,0)</f>
        <v>590</v>
      </c>
      <c r="AB18" s="173"/>
      <c r="AC18" s="174"/>
      <c r="AD18" s="172"/>
      <c r="AE18" s="173"/>
      <c r="AF18" s="389"/>
      <c r="AI18" s="177" t="s">
        <v>405</v>
      </c>
      <c r="AJ18" s="176"/>
      <c r="AK18" s="178" t="str">
        <f>VLOOKUP(AI18,[1]我孫子!$C:$H,2,0)</f>
        <v>つくし野５・６</v>
      </c>
      <c r="AL18" s="179"/>
      <c r="AM18" s="179"/>
      <c r="AN18" s="179"/>
      <c r="AO18" s="179"/>
      <c r="AP18" s="179"/>
      <c r="AQ18" s="179"/>
      <c r="AR18" s="180"/>
      <c r="AS18" s="181">
        <f>VLOOKUP(AI18,[1]我孫子!$C:$H,5,0)</f>
        <v>385</v>
      </c>
      <c r="AT18" s="173"/>
      <c r="AU18" s="174"/>
      <c r="AV18" s="172"/>
      <c r="AW18" s="173"/>
      <c r="AX18" s="174"/>
      <c r="AY18" s="177" t="s">
        <v>406</v>
      </c>
      <c r="AZ18" s="176"/>
      <c r="BA18" s="178" t="str">
        <f>VLOOKUP(AY18,[1]我孫子!$C:$H,2,0)</f>
        <v>栄②</v>
      </c>
      <c r="BB18" s="179"/>
      <c r="BC18" s="179"/>
      <c r="BD18" s="179"/>
      <c r="BE18" s="179"/>
      <c r="BF18" s="179"/>
      <c r="BG18" s="179"/>
      <c r="BH18" s="180"/>
      <c r="BI18" s="181">
        <f>VLOOKUP(AY18,[1]我孫子!$C:$H,5,0)</f>
        <v>340</v>
      </c>
      <c r="BJ18" s="173"/>
      <c r="BK18" s="174"/>
      <c r="BL18" s="172"/>
      <c r="BM18" s="173"/>
      <c r="BN18" s="174"/>
      <c r="BQ18" s="393" t="s">
        <v>407</v>
      </c>
      <c r="BR18" s="394"/>
      <c r="BS18" s="178" t="str">
        <f>VLOOKUP(BQ18,[1]野田!$C:$H,2,0)</f>
        <v>尾崎台B</v>
      </c>
      <c r="BT18" s="179"/>
      <c r="BU18" s="179"/>
      <c r="BV18" s="179"/>
      <c r="BW18" s="179"/>
      <c r="BX18" s="179"/>
      <c r="BY18" s="179"/>
      <c r="BZ18" s="180"/>
      <c r="CA18" s="181">
        <f>VLOOKUP(BQ18,[1]野田!$C:$H,5,0)</f>
        <v>350</v>
      </c>
      <c r="CB18" s="173"/>
      <c r="CC18" s="174"/>
      <c r="CD18" s="172"/>
      <c r="CE18" s="173"/>
      <c r="CF18" s="174"/>
      <c r="CG18" s="393" t="s">
        <v>408</v>
      </c>
      <c r="CH18" s="394"/>
      <c r="CI18" s="178" t="str">
        <f>VLOOKUP(CG18,[1]野田!$C:$H,2,0)</f>
        <v>鶴奉公園</v>
      </c>
      <c r="CJ18" s="179"/>
      <c r="CK18" s="179"/>
      <c r="CL18" s="179"/>
      <c r="CM18" s="179"/>
      <c r="CN18" s="179"/>
      <c r="CO18" s="179"/>
      <c r="CP18" s="180"/>
      <c r="CQ18" s="181">
        <f>VLOOKUP(CG18,[1]野田!$C:$H,5,0)</f>
        <v>430</v>
      </c>
      <c r="CR18" s="173"/>
      <c r="CS18" s="174"/>
      <c r="CT18" s="172"/>
      <c r="CU18" s="173"/>
      <c r="CV18" s="174"/>
    </row>
    <row r="19" spans="1:100" ht="14.25" customHeight="1" thickBot="1" x14ac:dyDescent="0.25">
      <c r="A19" s="175" t="s">
        <v>409</v>
      </c>
      <c r="B19" s="176"/>
      <c r="C19" s="178" t="str">
        <f>VLOOKUP(A19,[1]柏北!$C:$H,2,0)</f>
        <v>松ヶ崎 ６</v>
      </c>
      <c r="D19" s="179"/>
      <c r="E19" s="179"/>
      <c r="F19" s="179"/>
      <c r="G19" s="179"/>
      <c r="H19" s="179"/>
      <c r="I19" s="179"/>
      <c r="J19" s="180"/>
      <c r="K19" s="181">
        <f>VLOOKUP(A19,[1]柏北!$C:$H,5,0)</f>
        <v>490</v>
      </c>
      <c r="L19" s="173"/>
      <c r="M19" s="174"/>
      <c r="N19" s="172"/>
      <c r="O19" s="173"/>
      <c r="P19" s="174"/>
      <c r="Q19" s="175" t="s">
        <v>410</v>
      </c>
      <c r="R19" s="176"/>
      <c r="S19" s="178" t="str">
        <f>VLOOKUP(Q19,[1]柏北!$C:$H,2,0)</f>
        <v>布施新町1.2</v>
      </c>
      <c r="T19" s="179"/>
      <c r="U19" s="179"/>
      <c r="V19" s="179"/>
      <c r="W19" s="179"/>
      <c r="X19" s="179"/>
      <c r="Y19" s="179"/>
      <c r="Z19" s="180"/>
      <c r="AA19" s="181">
        <f>VLOOKUP(Q19,[1]柏北!$C:$H,5,0)</f>
        <v>400</v>
      </c>
      <c r="AB19" s="173"/>
      <c r="AC19" s="174"/>
      <c r="AD19" s="172"/>
      <c r="AE19" s="173"/>
      <c r="AF19" s="389"/>
      <c r="AI19" s="177" t="s">
        <v>411</v>
      </c>
      <c r="AJ19" s="176"/>
      <c r="AK19" s="178" t="str">
        <f>VLOOKUP(AI19,[1]我孫子!$C:$H,2,0)</f>
        <v>つくし野７</v>
      </c>
      <c r="AL19" s="179"/>
      <c r="AM19" s="179"/>
      <c r="AN19" s="179"/>
      <c r="AO19" s="179"/>
      <c r="AP19" s="179"/>
      <c r="AQ19" s="179"/>
      <c r="AR19" s="180"/>
      <c r="AS19" s="181">
        <f>VLOOKUP(AI19,[1]我孫子!$C:$H,5,0)</f>
        <v>370</v>
      </c>
      <c r="AT19" s="173"/>
      <c r="AU19" s="174"/>
      <c r="AV19" s="172"/>
      <c r="AW19" s="173"/>
      <c r="AX19" s="174"/>
      <c r="AY19" s="177" t="s">
        <v>412</v>
      </c>
      <c r="AZ19" s="176"/>
      <c r="BA19" s="178" t="str">
        <f>VLOOKUP(AY19,[1]我孫子!$C:$H,2,0)</f>
        <v>泉①</v>
      </c>
      <c r="BB19" s="179"/>
      <c r="BC19" s="179"/>
      <c r="BD19" s="179"/>
      <c r="BE19" s="179"/>
      <c r="BF19" s="179"/>
      <c r="BG19" s="179"/>
      <c r="BH19" s="180"/>
      <c r="BI19" s="181">
        <f>VLOOKUP(AY19,[1]我孫子!$C:$H,5,0)</f>
        <v>340</v>
      </c>
      <c r="BJ19" s="173"/>
      <c r="BK19" s="174"/>
      <c r="BL19" s="172"/>
      <c r="BM19" s="173"/>
      <c r="BN19" s="174"/>
      <c r="BQ19" s="393" t="s">
        <v>413</v>
      </c>
      <c r="BR19" s="394"/>
      <c r="BS19" s="178" t="str">
        <f>VLOOKUP(BQ19,[1]野田!$C:$H,2,0)</f>
        <v>川間駅北口</v>
      </c>
      <c r="BT19" s="179"/>
      <c r="BU19" s="179"/>
      <c r="BV19" s="179"/>
      <c r="BW19" s="179"/>
      <c r="BX19" s="179"/>
      <c r="BY19" s="179"/>
      <c r="BZ19" s="180"/>
      <c r="CA19" s="181">
        <f>VLOOKUP(BQ19,[1]野田!$C:$H,5,0)</f>
        <v>640</v>
      </c>
      <c r="CB19" s="173"/>
      <c r="CC19" s="174"/>
      <c r="CD19" s="172"/>
      <c r="CE19" s="173"/>
      <c r="CF19" s="174"/>
      <c r="CG19" s="261" t="s">
        <v>414</v>
      </c>
      <c r="CH19" s="262"/>
      <c r="CI19" s="262"/>
      <c r="CJ19" s="262"/>
      <c r="CK19" s="262"/>
      <c r="CL19" s="262"/>
      <c r="CM19" s="262"/>
      <c r="CN19" s="262"/>
      <c r="CO19" s="262"/>
      <c r="CP19" s="262"/>
      <c r="CQ19" s="263">
        <f>SUM(CQ14:CS18)</f>
        <v>1925</v>
      </c>
      <c r="CR19" s="263"/>
      <c r="CS19" s="264"/>
      <c r="CT19" s="265" t="str">
        <f>IF(CQ64="●","●",IF(COUNTA(CT14:CT18)=0,"",SUMIF(CT14:CT18,"●",CQ14:CQ18)+SUM(CT14:CT18)))</f>
        <v/>
      </c>
      <c r="CU19" s="234"/>
      <c r="CV19" s="235"/>
    </row>
    <row r="20" spans="1:100" ht="14.25" customHeight="1" x14ac:dyDescent="0.2">
      <c r="A20" s="177" t="s">
        <v>415</v>
      </c>
      <c r="B20" s="182"/>
      <c r="C20" s="178" t="str">
        <f>VLOOKUP(A20,[1]柏北!$C:$H,2,0)</f>
        <v>松ヶ崎（柏教習所）</v>
      </c>
      <c r="D20" s="179"/>
      <c r="E20" s="179"/>
      <c r="F20" s="179"/>
      <c r="G20" s="179"/>
      <c r="H20" s="179"/>
      <c r="I20" s="179"/>
      <c r="J20" s="180"/>
      <c r="K20" s="181">
        <f>VLOOKUP(A20,[1]柏北!$C:$H,5,0)</f>
        <v>360</v>
      </c>
      <c r="L20" s="173"/>
      <c r="M20" s="174"/>
      <c r="N20" s="172"/>
      <c r="O20" s="173"/>
      <c r="P20" s="174"/>
      <c r="Q20" s="175" t="s">
        <v>416</v>
      </c>
      <c r="R20" s="176"/>
      <c r="S20" s="178" t="str">
        <f>VLOOKUP(Q20,[1]柏北!$C:$H,2,0)</f>
        <v>布施新町3</v>
      </c>
      <c r="T20" s="179"/>
      <c r="U20" s="179"/>
      <c r="V20" s="179"/>
      <c r="W20" s="179"/>
      <c r="X20" s="179"/>
      <c r="Y20" s="179"/>
      <c r="Z20" s="180"/>
      <c r="AA20" s="181">
        <f>VLOOKUP(Q20,[1]柏北!$C:$H,5,0)</f>
        <v>435</v>
      </c>
      <c r="AB20" s="173"/>
      <c r="AC20" s="174"/>
      <c r="AD20" s="172"/>
      <c r="AE20" s="173"/>
      <c r="AF20" s="389"/>
      <c r="AI20" s="183" t="s">
        <v>417</v>
      </c>
      <c r="AJ20" s="184"/>
      <c r="AK20" s="184"/>
      <c r="AL20" s="184"/>
      <c r="AM20" s="184"/>
      <c r="AN20" s="184"/>
      <c r="AO20" s="184"/>
      <c r="AP20" s="184"/>
      <c r="AQ20" s="184"/>
      <c r="AR20" s="184"/>
      <c r="AS20" s="185">
        <f>SUM(AS14:AU19)</f>
        <v>2840</v>
      </c>
      <c r="AT20" s="185"/>
      <c r="AU20" s="186"/>
      <c r="AV20" s="187" t="str">
        <f>IF(BI60="●","●",IF(COUNTA(AV14:AV19)=0,"",SUMIF(AV14:AV19,"●",AS14:AS19)+SUM(AV14:AV19)))</f>
        <v/>
      </c>
      <c r="AW20" s="188"/>
      <c r="AX20" s="189"/>
      <c r="AY20" s="177" t="s">
        <v>418</v>
      </c>
      <c r="AZ20" s="176"/>
      <c r="BA20" s="178" t="str">
        <f>VLOOKUP(AY20,[1]我孫子!$C:$H,2,0)</f>
        <v>泉②</v>
      </c>
      <c r="BB20" s="179"/>
      <c r="BC20" s="179"/>
      <c r="BD20" s="179"/>
      <c r="BE20" s="179"/>
      <c r="BF20" s="179"/>
      <c r="BG20" s="179"/>
      <c r="BH20" s="180"/>
      <c r="BI20" s="181">
        <f>VLOOKUP(AY20,[1]我孫子!$C:$H,5,0)</f>
        <v>455</v>
      </c>
      <c r="BJ20" s="173"/>
      <c r="BK20" s="174"/>
      <c r="BL20" s="172"/>
      <c r="BM20" s="173"/>
      <c r="BN20" s="174"/>
      <c r="BQ20" s="393" t="s">
        <v>419</v>
      </c>
      <c r="BR20" s="394"/>
      <c r="BS20" s="178" t="str">
        <f>VLOOKUP(BQ20,[1]野田!$C:$H,2,0)</f>
        <v>日の出町北公園</v>
      </c>
      <c r="BT20" s="179"/>
      <c r="BU20" s="179"/>
      <c r="BV20" s="179"/>
      <c r="BW20" s="179"/>
      <c r="BX20" s="179"/>
      <c r="BY20" s="179"/>
      <c r="BZ20" s="180"/>
      <c r="CA20" s="181">
        <f>VLOOKUP(BQ20,[1]野田!$C:$H,5,0)</f>
        <v>325</v>
      </c>
      <c r="CB20" s="173"/>
      <c r="CC20" s="174"/>
      <c r="CD20" s="172"/>
      <c r="CE20" s="173"/>
      <c r="CF20" s="174"/>
      <c r="CG20" s="390" t="s">
        <v>420</v>
      </c>
      <c r="CH20" s="392"/>
      <c r="CI20" s="178" t="str">
        <f>VLOOKUP(CG20,[1]野田!$C:$H,2,0)</f>
        <v>野田市消防署</v>
      </c>
      <c r="CJ20" s="179"/>
      <c r="CK20" s="179"/>
      <c r="CL20" s="179"/>
      <c r="CM20" s="179"/>
      <c r="CN20" s="179"/>
      <c r="CO20" s="179"/>
      <c r="CP20" s="180"/>
      <c r="CQ20" s="181">
        <f>VLOOKUP(CG20,[1]野田!$C:$H,5,0)</f>
        <v>420</v>
      </c>
      <c r="CR20" s="173"/>
      <c r="CS20" s="174"/>
      <c r="CT20" s="172"/>
      <c r="CU20" s="173"/>
      <c r="CV20" s="174"/>
    </row>
    <row r="21" spans="1:100" ht="14.25" customHeight="1" x14ac:dyDescent="0.2">
      <c r="A21" s="177" t="s">
        <v>421</v>
      </c>
      <c r="B21" s="182"/>
      <c r="C21" s="178" t="str">
        <f>VLOOKUP(A21,[1]柏北!$C:$H,2,0)</f>
        <v>十余二 A</v>
      </c>
      <c r="D21" s="179"/>
      <c r="E21" s="179"/>
      <c r="F21" s="179"/>
      <c r="G21" s="179"/>
      <c r="H21" s="179"/>
      <c r="I21" s="179"/>
      <c r="J21" s="180"/>
      <c r="K21" s="181">
        <f>VLOOKUP(A21,[1]柏北!$C:$H,5,0)</f>
        <v>380</v>
      </c>
      <c r="L21" s="173"/>
      <c r="M21" s="174"/>
      <c r="N21" s="172"/>
      <c r="O21" s="173"/>
      <c r="P21" s="174"/>
      <c r="Q21" s="175" t="s">
        <v>422</v>
      </c>
      <c r="R21" s="176"/>
      <c r="S21" s="178" t="str">
        <f>VLOOKUP(Q21,[1]柏北!$C:$H,2,0)</f>
        <v>布施新町4</v>
      </c>
      <c r="T21" s="179"/>
      <c r="U21" s="179"/>
      <c r="V21" s="179"/>
      <c r="W21" s="179"/>
      <c r="X21" s="179"/>
      <c r="Y21" s="179"/>
      <c r="Z21" s="180"/>
      <c r="AA21" s="181">
        <f>VLOOKUP(Q21,[1]柏北!$C:$H,5,0)</f>
        <v>360</v>
      </c>
      <c r="AB21" s="173"/>
      <c r="AC21" s="174"/>
      <c r="AD21" s="172"/>
      <c r="AE21" s="173"/>
      <c r="AF21" s="389"/>
      <c r="AI21" s="177" t="s">
        <v>423</v>
      </c>
      <c r="AJ21" s="182"/>
      <c r="AK21" s="178" t="str">
        <f>VLOOKUP(AI21,[1]我孫子!$C:$H,2,0)</f>
        <v>台田１・２</v>
      </c>
      <c r="AL21" s="179"/>
      <c r="AM21" s="179"/>
      <c r="AN21" s="179"/>
      <c r="AO21" s="179"/>
      <c r="AP21" s="179"/>
      <c r="AQ21" s="179"/>
      <c r="AR21" s="180"/>
      <c r="AS21" s="181">
        <f>VLOOKUP(AI21,[1]我孫子!$C:$H,5,0)</f>
        <v>430</v>
      </c>
      <c r="AT21" s="173"/>
      <c r="AU21" s="174"/>
      <c r="AV21" s="172"/>
      <c r="AW21" s="173"/>
      <c r="AX21" s="174"/>
      <c r="AY21" s="177" t="s">
        <v>424</v>
      </c>
      <c r="AZ21" s="176"/>
      <c r="BA21" s="178" t="str">
        <f>VLOOKUP(AY21,[1]我孫子!$C:$H,2,0)</f>
        <v>泉③</v>
      </c>
      <c r="BB21" s="179"/>
      <c r="BC21" s="179"/>
      <c r="BD21" s="179"/>
      <c r="BE21" s="179"/>
      <c r="BF21" s="179"/>
      <c r="BG21" s="179"/>
      <c r="BH21" s="180"/>
      <c r="BI21" s="181">
        <f>VLOOKUP(AY21,[1]我孫子!$C:$H,5,0)</f>
        <v>370</v>
      </c>
      <c r="BJ21" s="173"/>
      <c r="BK21" s="174"/>
      <c r="BL21" s="172"/>
      <c r="BM21" s="173"/>
      <c r="BN21" s="174"/>
      <c r="BQ21" s="393" t="s">
        <v>425</v>
      </c>
      <c r="BR21" s="394"/>
      <c r="BS21" s="178" t="str">
        <f>VLOOKUP(BQ21,[1]野田!$C:$H,2,0)</f>
        <v>日の出町南公園</v>
      </c>
      <c r="BT21" s="179"/>
      <c r="BU21" s="179"/>
      <c r="BV21" s="179"/>
      <c r="BW21" s="179"/>
      <c r="BX21" s="179"/>
      <c r="BY21" s="179"/>
      <c r="BZ21" s="180"/>
      <c r="CA21" s="181">
        <f>VLOOKUP(BQ21,[1]野田!$C:$H,5,0)</f>
        <v>300</v>
      </c>
      <c r="CB21" s="173"/>
      <c r="CC21" s="174"/>
      <c r="CD21" s="172"/>
      <c r="CE21" s="173"/>
      <c r="CF21" s="174"/>
      <c r="CG21" s="209" t="s">
        <v>426</v>
      </c>
      <c r="CH21" s="394"/>
      <c r="CI21" s="178" t="str">
        <f>VLOOKUP(CG21,[1]野田!$C:$H,2,0)</f>
        <v>第一中学校</v>
      </c>
      <c r="CJ21" s="179"/>
      <c r="CK21" s="179"/>
      <c r="CL21" s="179"/>
      <c r="CM21" s="179"/>
      <c r="CN21" s="179"/>
      <c r="CO21" s="179"/>
      <c r="CP21" s="180"/>
      <c r="CQ21" s="181">
        <f>VLOOKUP(CG21,[1]野田!$C:$H,5,0)</f>
        <v>460</v>
      </c>
      <c r="CR21" s="173"/>
      <c r="CS21" s="174"/>
      <c r="CT21" s="172"/>
      <c r="CU21" s="173"/>
      <c r="CV21" s="174"/>
    </row>
    <row r="22" spans="1:100" ht="14.25" customHeight="1" x14ac:dyDescent="0.2">
      <c r="A22" s="177" t="s">
        <v>427</v>
      </c>
      <c r="B22" s="182"/>
      <c r="C22" s="178" t="str">
        <f>VLOOKUP(A22,[1]柏北!$C:$H,2,0)</f>
        <v>十余二（松ヶ丘住宅前）</v>
      </c>
      <c r="D22" s="179"/>
      <c r="E22" s="179"/>
      <c r="F22" s="179"/>
      <c r="G22" s="179"/>
      <c r="H22" s="179"/>
      <c r="I22" s="179"/>
      <c r="J22" s="180"/>
      <c r="K22" s="181">
        <f>VLOOKUP(A22,[1]柏北!$C:$H,5,0)</f>
        <v>410</v>
      </c>
      <c r="L22" s="173"/>
      <c r="M22" s="174"/>
      <c r="N22" s="172"/>
      <c r="O22" s="173"/>
      <c r="P22" s="174"/>
      <c r="Q22" s="183" t="s">
        <v>428</v>
      </c>
      <c r="R22" s="184"/>
      <c r="S22" s="184"/>
      <c r="T22" s="184"/>
      <c r="U22" s="184"/>
      <c r="V22" s="184"/>
      <c r="W22" s="184"/>
      <c r="X22" s="184"/>
      <c r="Y22" s="184"/>
      <c r="Z22" s="184"/>
      <c r="AA22" s="185">
        <f>SUM(AA17:AC21)</f>
        <v>2105</v>
      </c>
      <c r="AB22" s="185"/>
      <c r="AC22" s="186"/>
      <c r="AD22" s="187" t="str">
        <f>IF(AA58="●","●",IF(COUNTA(AD17:AD21)=0,"",SUMIF(AD17:AD21,"●",AA17:AA21)+SUM(AD17:AD21)))</f>
        <v/>
      </c>
      <c r="AE22" s="188"/>
      <c r="AF22" s="400"/>
      <c r="AI22" s="177" t="s">
        <v>429</v>
      </c>
      <c r="AJ22" s="182"/>
      <c r="AK22" s="178" t="str">
        <f>VLOOKUP(AI22,[1]我孫子!$C:$H,2,0)</f>
        <v>台田２・３</v>
      </c>
      <c r="AL22" s="179"/>
      <c r="AM22" s="179"/>
      <c r="AN22" s="179"/>
      <c r="AO22" s="179"/>
      <c r="AP22" s="179"/>
      <c r="AQ22" s="179"/>
      <c r="AR22" s="180"/>
      <c r="AS22" s="181">
        <f>VLOOKUP(AI22,[1]我孫子!$C:$H,5,0)</f>
        <v>435</v>
      </c>
      <c r="AT22" s="173"/>
      <c r="AU22" s="174"/>
      <c r="AV22" s="172"/>
      <c r="AW22" s="173"/>
      <c r="AX22" s="174"/>
      <c r="AY22" s="183" t="s">
        <v>430</v>
      </c>
      <c r="AZ22" s="184"/>
      <c r="BA22" s="184"/>
      <c r="BB22" s="184"/>
      <c r="BC22" s="184"/>
      <c r="BD22" s="184"/>
      <c r="BE22" s="184"/>
      <c r="BF22" s="184"/>
      <c r="BG22" s="184"/>
      <c r="BH22" s="184"/>
      <c r="BI22" s="185">
        <f>SUM(BI17:BK21)</f>
        <v>1855</v>
      </c>
      <c r="BJ22" s="185"/>
      <c r="BK22" s="186"/>
      <c r="BL22" s="187" t="str">
        <f>IF(BI60="●","●",IF(COUNTA(BL17:BL21)=0,"",SUMIF(BL17:BL21,"●",BI17:BI21)+SUM(BL17:BL21)))</f>
        <v/>
      </c>
      <c r="BM22" s="188"/>
      <c r="BN22" s="189"/>
      <c r="BQ22" s="214" t="s">
        <v>431</v>
      </c>
      <c r="BR22" s="215"/>
      <c r="BS22" s="184"/>
      <c r="BT22" s="184"/>
      <c r="BU22" s="184"/>
      <c r="BV22" s="184"/>
      <c r="BW22" s="184"/>
      <c r="BX22" s="184"/>
      <c r="BY22" s="184"/>
      <c r="BZ22" s="184"/>
      <c r="CA22" s="185">
        <f>SUM(CA14:CC21)</f>
        <v>3075</v>
      </c>
      <c r="CB22" s="185"/>
      <c r="CC22" s="186"/>
      <c r="CD22" s="187" t="str">
        <f>IF(CQ64="●","●",IF(COUNTA(CD14:CD21)=0,"",SUMIF(CD14:CD21,"●",CA14:CA21)+SUM(CD14:CD21)))</f>
        <v/>
      </c>
      <c r="CE22" s="188"/>
      <c r="CF22" s="189"/>
      <c r="CG22" s="209" t="s">
        <v>432</v>
      </c>
      <c r="CH22" s="394"/>
      <c r="CI22" s="178" t="str">
        <f>VLOOKUP(CG22,[1]野田!$C:$H,2,0)</f>
        <v>野田市駅北東</v>
      </c>
      <c r="CJ22" s="179"/>
      <c r="CK22" s="179"/>
      <c r="CL22" s="179"/>
      <c r="CM22" s="179"/>
      <c r="CN22" s="179"/>
      <c r="CO22" s="179"/>
      <c r="CP22" s="180"/>
      <c r="CQ22" s="181">
        <f>VLOOKUP(CG22,[1]野田!$C:$H,5,0)</f>
        <v>340</v>
      </c>
      <c r="CR22" s="173"/>
      <c r="CS22" s="174"/>
      <c r="CT22" s="172"/>
      <c r="CU22" s="173"/>
      <c r="CV22" s="174"/>
    </row>
    <row r="23" spans="1:100" ht="14.25" customHeight="1" x14ac:dyDescent="0.2">
      <c r="A23" s="177" t="s">
        <v>433</v>
      </c>
      <c r="B23" s="182"/>
      <c r="C23" s="178" t="str">
        <f>VLOOKUP(A23,[1]柏北!$C:$H,2,0)</f>
        <v>松ヶ崎（めじろ台公園）</v>
      </c>
      <c r="D23" s="179"/>
      <c r="E23" s="179"/>
      <c r="F23" s="179"/>
      <c r="G23" s="179"/>
      <c r="H23" s="179"/>
      <c r="I23" s="179"/>
      <c r="J23" s="180"/>
      <c r="K23" s="181">
        <f>VLOOKUP(A23,[1]柏北!$C:$H,5,0)</f>
        <v>400</v>
      </c>
      <c r="L23" s="173"/>
      <c r="M23" s="174"/>
      <c r="N23" s="172"/>
      <c r="O23" s="173"/>
      <c r="P23" s="174"/>
      <c r="Q23" s="177" t="s">
        <v>434</v>
      </c>
      <c r="R23" s="182"/>
      <c r="S23" s="178" t="str">
        <f>VLOOKUP(Q23,[1]柏北!$C:$H,2,0)</f>
        <v>十余二　2</v>
      </c>
      <c r="T23" s="179"/>
      <c r="U23" s="179"/>
      <c r="V23" s="179"/>
      <c r="W23" s="179"/>
      <c r="X23" s="179"/>
      <c r="Y23" s="179"/>
      <c r="Z23" s="180"/>
      <c r="AA23" s="181">
        <f>VLOOKUP(Q23,[1]柏北!$C:$H,5,0)</f>
        <v>700</v>
      </c>
      <c r="AB23" s="173"/>
      <c r="AC23" s="174"/>
      <c r="AD23" s="172"/>
      <c r="AE23" s="173"/>
      <c r="AF23" s="389"/>
      <c r="AI23" s="177" t="s">
        <v>435</v>
      </c>
      <c r="AJ23" s="182"/>
      <c r="AK23" s="178" t="str">
        <f>VLOOKUP(AI23,[1]我孫子!$C:$H,2,0)</f>
        <v>台田３</v>
      </c>
      <c r="AL23" s="179"/>
      <c r="AM23" s="179"/>
      <c r="AN23" s="179"/>
      <c r="AO23" s="179"/>
      <c r="AP23" s="179"/>
      <c r="AQ23" s="179"/>
      <c r="AR23" s="180"/>
      <c r="AS23" s="181">
        <f>VLOOKUP(AI23,[1]我孫子!$C:$H,5,0)</f>
        <v>385</v>
      </c>
      <c r="AT23" s="173"/>
      <c r="AU23" s="174"/>
      <c r="AV23" s="172"/>
      <c r="AW23" s="173"/>
      <c r="AX23" s="174"/>
      <c r="AY23" s="177" t="s">
        <v>436</v>
      </c>
      <c r="AZ23" s="176"/>
      <c r="BA23" s="178" t="str">
        <f>VLOOKUP(AY23,[1]我孫子!$C:$H,2,0)</f>
        <v>天王台１・２</v>
      </c>
      <c r="BB23" s="179"/>
      <c r="BC23" s="179"/>
      <c r="BD23" s="179"/>
      <c r="BE23" s="179"/>
      <c r="BF23" s="179"/>
      <c r="BG23" s="179"/>
      <c r="BH23" s="180"/>
      <c r="BI23" s="181">
        <f>VLOOKUP(AY23,[1]我孫子!$C:$H,5,0)</f>
        <v>770</v>
      </c>
      <c r="BJ23" s="173"/>
      <c r="BK23" s="174"/>
      <c r="BL23" s="172"/>
      <c r="BM23" s="173"/>
      <c r="BN23" s="174"/>
      <c r="BQ23" s="393" t="s">
        <v>437</v>
      </c>
      <c r="BR23" s="394"/>
      <c r="BS23" s="178" t="str">
        <f>VLOOKUP(BQ23,[1]野田!$C:$H,2,0)</f>
        <v>七光台①</v>
      </c>
      <c r="BT23" s="179"/>
      <c r="BU23" s="179"/>
      <c r="BV23" s="179"/>
      <c r="BW23" s="179"/>
      <c r="BX23" s="179"/>
      <c r="BY23" s="179"/>
      <c r="BZ23" s="180"/>
      <c r="CA23" s="181">
        <f>VLOOKUP(BQ23,[1]野田!$C:$H,5,0)</f>
        <v>280</v>
      </c>
      <c r="CB23" s="173"/>
      <c r="CC23" s="174"/>
      <c r="CD23" s="172"/>
      <c r="CE23" s="173"/>
      <c r="CF23" s="174"/>
      <c r="CG23" s="209" t="s">
        <v>438</v>
      </c>
      <c r="CH23" s="394"/>
      <c r="CI23" s="178" t="str">
        <f>VLOOKUP(CG23,[1]野田!$C:$H,2,0)</f>
        <v>宮崎小学校</v>
      </c>
      <c r="CJ23" s="179"/>
      <c r="CK23" s="179"/>
      <c r="CL23" s="179"/>
      <c r="CM23" s="179"/>
      <c r="CN23" s="179"/>
      <c r="CO23" s="179"/>
      <c r="CP23" s="180"/>
      <c r="CQ23" s="181">
        <f>VLOOKUP(CG23,[1]野田!$C:$H,5,0)</f>
        <v>550</v>
      </c>
      <c r="CR23" s="173"/>
      <c r="CS23" s="174"/>
      <c r="CT23" s="172"/>
      <c r="CU23" s="173"/>
      <c r="CV23" s="174"/>
    </row>
    <row r="24" spans="1:100" ht="14.25" customHeight="1" thickBot="1" x14ac:dyDescent="0.25">
      <c r="A24" s="183" t="s">
        <v>439</v>
      </c>
      <c r="B24" s="184"/>
      <c r="C24" s="184"/>
      <c r="D24" s="184"/>
      <c r="E24" s="184"/>
      <c r="F24" s="184"/>
      <c r="G24" s="184"/>
      <c r="H24" s="184"/>
      <c r="I24" s="184"/>
      <c r="J24" s="184"/>
      <c r="K24" s="185">
        <f>SUM(K14:M23)</f>
        <v>4695</v>
      </c>
      <c r="L24" s="185"/>
      <c r="M24" s="186"/>
      <c r="N24" s="191" t="str">
        <f>IF(AA58="●","●",IF(COUNTA(N14:N23)=0,"",SUMIF(N14:N23,"●",K14:K23)+SUM(N14:N23)))</f>
        <v/>
      </c>
      <c r="O24" s="192"/>
      <c r="P24" s="193"/>
      <c r="Q24" s="175" t="s">
        <v>440</v>
      </c>
      <c r="R24" s="176"/>
      <c r="S24" s="178" t="str">
        <f>VLOOKUP(Q24,[1]柏北!$C:$H,2,0)</f>
        <v>十余二・若柴</v>
      </c>
      <c r="T24" s="179"/>
      <c r="U24" s="179"/>
      <c r="V24" s="179"/>
      <c r="W24" s="179"/>
      <c r="X24" s="179"/>
      <c r="Y24" s="179"/>
      <c r="Z24" s="180"/>
      <c r="AA24" s="181">
        <f>VLOOKUP(Q24,[1]柏北!$C:$H,5,0)</f>
        <v>560</v>
      </c>
      <c r="AB24" s="173"/>
      <c r="AC24" s="174"/>
      <c r="AD24" s="172"/>
      <c r="AE24" s="173"/>
      <c r="AF24" s="389"/>
      <c r="AI24" s="177" t="s">
        <v>441</v>
      </c>
      <c r="AJ24" s="182"/>
      <c r="AK24" s="178" t="str">
        <f>VLOOKUP(AI24,[1]我孫子!$C:$H,2,0)</f>
        <v>台田４</v>
      </c>
      <c r="AL24" s="179"/>
      <c r="AM24" s="179"/>
      <c r="AN24" s="179"/>
      <c r="AO24" s="179"/>
      <c r="AP24" s="179"/>
      <c r="AQ24" s="179"/>
      <c r="AR24" s="180"/>
      <c r="AS24" s="181">
        <f>VLOOKUP(AI24,[1]我孫子!$C:$H,5,0)</f>
        <v>450</v>
      </c>
      <c r="AT24" s="173"/>
      <c r="AU24" s="174"/>
      <c r="AV24" s="172"/>
      <c r="AW24" s="173"/>
      <c r="AX24" s="174"/>
      <c r="AY24" s="177" t="s">
        <v>442</v>
      </c>
      <c r="AZ24" s="176"/>
      <c r="BA24" s="178" t="str">
        <f>VLOOKUP(AY24,[1]我孫子!$C:$H,2,0)</f>
        <v>天王台１・４</v>
      </c>
      <c r="BB24" s="179"/>
      <c r="BC24" s="179"/>
      <c r="BD24" s="179"/>
      <c r="BE24" s="179"/>
      <c r="BF24" s="179"/>
      <c r="BG24" s="179"/>
      <c r="BH24" s="180"/>
      <c r="BI24" s="181">
        <f>VLOOKUP(AY24,[1]我孫子!$C:$H,5,0)</f>
        <v>780</v>
      </c>
      <c r="BJ24" s="173"/>
      <c r="BK24" s="174"/>
      <c r="BL24" s="172"/>
      <c r="BM24" s="173"/>
      <c r="BN24" s="174"/>
      <c r="BQ24" s="393" t="s">
        <v>443</v>
      </c>
      <c r="BR24" s="394"/>
      <c r="BS24" s="178" t="str">
        <f>VLOOKUP(BQ24,[1]野田!$C:$H,2,0)</f>
        <v>七光台②</v>
      </c>
      <c r="BT24" s="179"/>
      <c r="BU24" s="179"/>
      <c r="BV24" s="179"/>
      <c r="BW24" s="179"/>
      <c r="BX24" s="179"/>
      <c r="BY24" s="179"/>
      <c r="BZ24" s="180"/>
      <c r="CA24" s="181">
        <f>VLOOKUP(BQ24,[1]野田!$C:$H,5,0)</f>
        <v>490</v>
      </c>
      <c r="CB24" s="173"/>
      <c r="CC24" s="174"/>
      <c r="CD24" s="172"/>
      <c r="CE24" s="173"/>
      <c r="CF24" s="174"/>
      <c r="CG24" s="214" t="s">
        <v>444</v>
      </c>
      <c r="CH24" s="215"/>
      <c r="CI24" s="215"/>
      <c r="CJ24" s="215"/>
      <c r="CK24" s="215"/>
      <c r="CL24" s="215"/>
      <c r="CM24" s="215"/>
      <c r="CN24" s="215"/>
      <c r="CO24" s="215"/>
      <c r="CP24" s="215"/>
      <c r="CQ24" s="216">
        <f>SUM(CQ20:CS23)</f>
        <v>1770</v>
      </c>
      <c r="CR24" s="216"/>
      <c r="CS24" s="217"/>
      <c r="CT24" s="191" t="str">
        <f>IF(CQ64="●","●",IF(COUNTA(CT20:CT23)=0,"",SUMIF(CT20:CT23,"●",CQ20:CQ23)+SUM(CT20:CT23)))</f>
        <v/>
      </c>
      <c r="CU24" s="192"/>
      <c r="CV24" s="193"/>
    </row>
    <row r="25" spans="1:100" ht="14.25" customHeight="1" thickTop="1" thickBot="1" x14ac:dyDescent="0.25">
      <c r="A25" s="195" t="s">
        <v>445</v>
      </c>
      <c r="B25" s="196"/>
      <c r="C25" s="196"/>
      <c r="D25" s="196"/>
      <c r="E25" s="196"/>
      <c r="F25" s="196"/>
      <c r="G25" s="196"/>
      <c r="H25" s="196"/>
      <c r="I25" s="196"/>
      <c r="J25" s="197"/>
      <c r="K25" s="401">
        <f>K30-K31</f>
        <v>1434</v>
      </c>
      <c r="L25" s="402"/>
      <c r="M25" s="403"/>
      <c r="N25" s="201" t="s">
        <v>117</v>
      </c>
      <c r="O25" s="202"/>
      <c r="P25" s="203"/>
      <c r="Q25" s="175" t="s">
        <v>446</v>
      </c>
      <c r="R25" s="176"/>
      <c r="S25" s="178" t="str">
        <f>VLOOKUP(Q25,[1]柏北!$C:$H,2,0)</f>
        <v>若柴　１</v>
      </c>
      <c r="T25" s="179"/>
      <c r="U25" s="179"/>
      <c r="V25" s="179"/>
      <c r="W25" s="179"/>
      <c r="X25" s="179"/>
      <c r="Y25" s="179"/>
      <c r="Z25" s="180"/>
      <c r="AA25" s="181">
        <f>VLOOKUP(Q25,[1]柏北!$C:$H,5,0)</f>
        <v>360</v>
      </c>
      <c r="AB25" s="173"/>
      <c r="AC25" s="174"/>
      <c r="AD25" s="172"/>
      <c r="AE25" s="173"/>
      <c r="AF25" s="389"/>
      <c r="AI25" s="183" t="s">
        <v>447</v>
      </c>
      <c r="AJ25" s="184"/>
      <c r="AK25" s="184"/>
      <c r="AL25" s="184"/>
      <c r="AM25" s="184"/>
      <c r="AN25" s="184"/>
      <c r="AO25" s="184"/>
      <c r="AP25" s="184"/>
      <c r="AQ25" s="184"/>
      <c r="AR25" s="184"/>
      <c r="AS25" s="185">
        <f>SUM(AS21:AU24)</f>
        <v>1700</v>
      </c>
      <c r="AT25" s="185"/>
      <c r="AU25" s="186"/>
      <c r="AV25" s="187" t="str">
        <f>IF(BI60="●","●",IF(COUNTA(AV21:AV24)=0,"",SUMIF(AV21:AV24,"●",AS21:AS24)+SUM(AV21:AV24)))</f>
        <v/>
      </c>
      <c r="AW25" s="188"/>
      <c r="AX25" s="189"/>
      <c r="AY25" s="177" t="s">
        <v>448</v>
      </c>
      <c r="AZ25" s="176"/>
      <c r="BA25" s="178" t="str">
        <f>VLOOKUP(AY25,[1]我孫子!$C:$H,2,0)</f>
        <v>天王台３</v>
      </c>
      <c r="BB25" s="179"/>
      <c r="BC25" s="179"/>
      <c r="BD25" s="179"/>
      <c r="BE25" s="179"/>
      <c r="BF25" s="179"/>
      <c r="BG25" s="179"/>
      <c r="BH25" s="180"/>
      <c r="BI25" s="181">
        <f>VLOOKUP(AY25,[1]我孫子!$C:$H,5,0)</f>
        <v>490</v>
      </c>
      <c r="BJ25" s="173"/>
      <c r="BK25" s="174"/>
      <c r="BL25" s="172"/>
      <c r="BM25" s="173"/>
      <c r="BN25" s="174"/>
      <c r="BQ25" s="393" t="s">
        <v>449</v>
      </c>
      <c r="BR25" s="210"/>
      <c r="BS25" s="178" t="str">
        <f>VLOOKUP(BQ25,[1]野田!$C:$H,2,0)</f>
        <v>七光台③</v>
      </c>
      <c r="BT25" s="179"/>
      <c r="BU25" s="179"/>
      <c r="BV25" s="179"/>
      <c r="BW25" s="179"/>
      <c r="BX25" s="179"/>
      <c r="BY25" s="179"/>
      <c r="BZ25" s="180"/>
      <c r="CA25" s="181">
        <f>VLOOKUP(BQ25,[1]野田!$C:$H,5,0)</f>
        <v>370</v>
      </c>
      <c r="CB25" s="173"/>
      <c r="CC25" s="174"/>
      <c r="CD25" s="172"/>
      <c r="CE25" s="173"/>
      <c r="CF25" s="174"/>
      <c r="CG25" s="209" t="s">
        <v>450</v>
      </c>
      <c r="CH25" s="394"/>
      <c r="CI25" s="178" t="str">
        <f>VLOOKUP(CG25,[1]野田!$C:$H,2,0)</f>
        <v>中根保育所</v>
      </c>
      <c r="CJ25" s="179"/>
      <c r="CK25" s="179"/>
      <c r="CL25" s="179"/>
      <c r="CM25" s="179"/>
      <c r="CN25" s="179"/>
      <c r="CO25" s="179"/>
      <c r="CP25" s="180"/>
      <c r="CQ25" s="181">
        <f>VLOOKUP(CG25,[1]野田!$C:$H,5,0)</f>
        <v>470</v>
      </c>
      <c r="CR25" s="173"/>
      <c r="CS25" s="174"/>
      <c r="CT25" s="172"/>
      <c r="CU25" s="173"/>
      <c r="CV25" s="174"/>
    </row>
    <row r="26" spans="1:100" ht="14.25" customHeight="1" thickTop="1" x14ac:dyDescent="0.2">
      <c r="A26" s="175" t="s">
        <v>451</v>
      </c>
      <c r="B26" s="176"/>
      <c r="C26" s="178" t="str">
        <f>VLOOKUP(A26,[1]柏北!$C:$H,2,0)</f>
        <v>根戸 １</v>
      </c>
      <c r="D26" s="179"/>
      <c r="E26" s="179"/>
      <c r="F26" s="179"/>
      <c r="G26" s="179"/>
      <c r="H26" s="179"/>
      <c r="I26" s="179"/>
      <c r="J26" s="180"/>
      <c r="K26" s="181">
        <f>VLOOKUP(A26,[1]柏北!$C:$H,5,0)</f>
        <v>400</v>
      </c>
      <c r="L26" s="173"/>
      <c r="M26" s="174"/>
      <c r="N26" s="172"/>
      <c r="O26" s="173"/>
      <c r="P26" s="174"/>
      <c r="Q26" s="175" t="s">
        <v>452</v>
      </c>
      <c r="R26" s="176"/>
      <c r="S26" s="178" t="str">
        <f>VLOOKUP(Q26,[1]柏北!$C:$H,2,0)</f>
        <v>若柴　A</v>
      </c>
      <c r="T26" s="179"/>
      <c r="U26" s="179"/>
      <c r="V26" s="179"/>
      <c r="W26" s="179"/>
      <c r="X26" s="179"/>
      <c r="Y26" s="179"/>
      <c r="Z26" s="180"/>
      <c r="AA26" s="181">
        <f>VLOOKUP(Q26,[1]柏北!$C:$H,5,0)</f>
        <v>620</v>
      </c>
      <c r="AB26" s="173"/>
      <c r="AC26" s="174"/>
      <c r="AD26" s="172"/>
      <c r="AE26" s="173"/>
      <c r="AF26" s="389"/>
      <c r="AI26" s="177" t="s">
        <v>453</v>
      </c>
      <c r="AJ26" s="182"/>
      <c r="AK26" s="178" t="str">
        <f>VLOOKUP(AI26,[1]我孫子!$C:$H,2,0)</f>
        <v>我孫子1Ａ</v>
      </c>
      <c r="AL26" s="179"/>
      <c r="AM26" s="179"/>
      <c r="AN26" s="179"/>
      <c r="AO26" s="179"/>
      <c r="AP26" s="179"/>
      <c r="AQ26" s="179"/>
      <c r="AR26" s="180"/>
      <c r="AS26" s="181">
        <f>VLOOKUP(AI26,[1]我孫子!$C:$H,5,0)</f>
        <v>520</v>
      </c>
      <c r="AT26" s="173"/>
      <c r="AU26" s="174"/>
      <c r="AV26" s="172"/>
      <c r="AW26" s="173"/>
      <c r="AX26" s="174"/>
      <c r="AY26" s="177" t="s">
        <v>454</v>
      </c>
      <c r="AZ26" s="176"/>
      <c r="BA26" s="178" t="str">
        <f>VLOOKUP(AY26,[1]我孫子!$C:$H,2,0)</f>
        <v>天王台５</v>
      </c>
      <c r="BB26" s="179"/>
      <c r="BC26" s="179"/>
      <c r="BD26" s="179"/>
      <c r="BE26" s="179"/>
      <c r="BF26" s="179"/>
      <c r="BG26" s="179"/>
      <c r="BH26" s="180"/>
      <c r="BI26" s="181">
        <f>VLOOKUP(AY26,[1]我孫子!$C:$H,5,0)</f>
        <v>510</v>
      </c>
      <c r="BJ26" s="173"/>
      <c r="BK26" s="174"/>
      <c r="BL26" s="172"/>
      <c r="BM26" s="173"/>
      <c r="BN26" s="174"/>
      <c r="BQ26" s="393" t="s">
        <v>455</v>
      </c>
      <c r="BR26" s="210"/>
      <c r="BS26" s="178" t="str">
        <f>VLOOKUP(BQ26,[1]野田!$C:$H,2,0)</f>
        <v>七光台④</v>
      </c>
      <c r="BT26" s="179"/>
      <c r="BU26" s="179"/>
      <c r="BV26" s="179"/>
      <c r="BW26" s="179"/>
      <c r="BX26" s="179"/>
      <c r="BY26" s="179"/>
      <c r="BZ26" s="180"/>
      <c r="CA26" s="181">
        <f>VLOOKUP(BQ26,[1]野田!$C:$H,5,0)</f>
        <v>290</v>
      </c>
      <c r="CB26" s="173"/>
      <c r="CC26" s="174"/>
      <c r="CD26" s="172"/>
      <c r="CE26" s="173"/>
      <c r="CF26" s="174"/>
      <c r="CG26" s="209" t="s">
        <v>456</v>
      </c>
      <c r="CH26" s="394"/>
      <c r="CI26" s="178" t="str">
        <f>VLOOKUP(CG26,[1]野田!$C:$H,2,0)</f>
        <v>中根八幡公園</v>
      </c>
      <c r="CJ26" s="179"/>
      <c r="CK26" s="179"/>
      <c r="CL26" s="179"/>
      <c r="CM26" s="179"/>
      <c r="CN26" s="179"/>
      <c r="CO26" s="179"/>
      <c r="CP26" s="180"/>
      <c r="CQ26" s="181">
        <f>VLOOKUP(CG26,[1]野田!$C:$H,5,0)</f>
        <v>735</v>
      </c>
      <c r="CR26" s="173"/>
      <c r="CS26" s="174"/>
      <c r="CT26" s="172"/>
      <c r="CU26" s="173"/>
      <c r="CV26" s="174"/>
    </row>
    <row r="27" spans="1:100" ht="14.25" customHeight="1" x14ac:dyDescent="0.2">
      <c r="A27" s="175" t="s">
        <v>457</v>
      </c>
      <c r="B27" s="176"/>
      <c r="C27" s="178" t="str">
        <f>VLOOKUP(A27,[1]柏北!$C:$H,2,0)</f>
        <v>根戸 ２</v>
      </c>
      <c r="D27" s="179"/>
      <c r="E27" s="179"/>
      <c r="F27" s="179"/>
      <c r="G27" s="179"/>
      <c r="H27" s="179"/>
      <c r="I27" s="179"/>
      <c r="J27" s="180"/>
      <c r="K27" s="181">
        <f>VLOOKUP(A27,[1]柏北!$C:$H,5,0)</f>
        <v>365</v>
      </c>
      <c r="L27" s="173"/>
      <c r="M27" s="174"/>
      <c r="N27" s="172"/>
      <c r="O27" s="173"/>
      <c r="P27" s="174"/>
      <c r="Q27" s="183" t="s">
        <v>458</v>
      </c>
      <c r="R27" s="184"/>
      <c r="S27" s="184"/>
      <c r="T27" s="184"/>
      <c r="U27" s="184"/>
      <c r="V27" s="184"/>
      <c r="W27" s="184"/>
      <c r="X27" s="184"/>
      <c r="Y27" s="184"/>
      <c r="Z27" s="184"/>
      <c r="AA27" s="185">
        <f>SUM(AA23:AC26)</f>
        <v>2240</v>
      </c>
      <c r="AB27" s="185"/>
      <c r="AC27" s="186"/>
      <c r="AD27" s="187" t="str">
        <f>IF(AA58="●","●",IF(COUNTA(AD23:AD26)=0,"",SUMIF(AD23:AD26,"●",AA23:AA26)+SUM(AD23:AD26)))</f>
        <v/>
      </c>
      <c r="AE27" s="188"/>
      <c r="AF27" s="400"/>
      <c r="AI27" s="177" t="s">
        <v>459</v>
      </c>
      <c r="AJ27" s="182"/>
      <c r="AK27" s="178" t="str">
        <f>VLOOKUP(AI27,[1]我孫子!$C:$H,2,0)</f>
        <v>我孫子1B</v>
      </c>
      <c r="AL27" s="179"/>
      <c r="AM27" s="179"/>
      <c r="AN27" s="179"/>
      <c r="AO27" s="179"/>
      <c r="AP27" s="179"/>
      <c r="AQ27" s="179"/>
      <c r="AR27" s="180"/>
      <c r="AS27" s="181">
        <f>VLOOKUP(AI27,[1]我孫子!$C:$H,5,0)</f>
        <v>580</v>
      </c>
      <c r="AT27" s="173"/>
      <c r="AU27" s="174"/>
      <c r="AV27" s="172"/>
      <c r="AW27" s="173"/>
      <c r="AX27" s="174"/>
      <c r="AY27" s="177" t="s">
        <v>460</v>
      </c>
      <c r="AZ27" s="176"/>
      <c r="BA27" s="178" t="str">
        <f>VLOOKUP(AY27,[1]我孫子!$C:$H,2,0)</f>
        <v>天王台６</v>
      </c>
      <c r="BB27" s="179"/>
      <c r="BC27" s="179"/>
      <c r="BD27" s="179"/>
      <c r="BE27" s="179"/>
      <c r="BF27" s="179"/>
      <c r="BG27" s="179"/>
      <c r="BH27" s="180"/>
      <c r="BI27" s="181">
        <f>VLOOKUP(AY27,[1]我孫子!$C:$H,5,0)</f>
        <v>530</v>
      </c>
      <c r="BJ27" s="173"/>
      <c r="BK27" s="174"/>
      <c r="BL27" s="172"/>
      <c r="BM27" s="173"/>
      <c r="BN27" s="174"/>
      <c r="BQ27" s="183" t="s">
        <v>461</v>
      </c>
      <c r="BR27" s="184"/>
      <c r="BS27" s="184"/>
      <c r="BT27" s="184"/>
      <c r="BU27" s="184"/>
      <c r="BV27" s="184"/>
      <c r="BW27" s="184"/>
      <c r="BX27" s="184"/>
      <c r="BY27" s="184"/>
      <c r="BZ27" s="184"/>
      <c r="CA27" s="185">
        <f>SUM(CA23:CC26)</f>
        <v>1430</v>
      </c>
      <c r="CB27" s="185"/>
      <c r="CC27" s="186"/>
      <c r="CD27" s="187" t="str">
        <f>IF(CQ64="●","●",IF(COUNTA(CD23:CD26)=0,"",SUMIF(CD23:CD26,"●",CA23:CA26)+SUM(CD23:CD26)))</f>
        <v/>
      </c>
      <c r="CE27" s="188"/>
      <c r="CF27" s="189"/>
      <c r="CG27" s="209" t="s">
        <v>462</v>
      </c>
      <c r="CH27" s="394"/>
      <c r="CI27" s="178" t="str">
        <f>VLOOKUP(CG27,[1]野田!$C:$H,2,0)</f>
        <v>新中根</v>
      </c>
      <c r="CJ27" s="179"/>
      <c r="CK27" s="179"/>
      <c r="CL27" s="179"/>
      <c r="CM27" s="179"/>
      <c r="CN27" s="179"/>
      <c r="CO27" s="179"/>
      <c r="CP27" s="180"/>
      <c r="CQ27" s="181">
        <f>VLOOKUP(CG27,[1]野田!$C:$H,5,0)</f>
        <v>490</v>
      </c>
      <c r="CR27" s="173"/>
      <c r="CS27" s="174"/>
      <c r="CT27" s="172"/>
      <c r="CU27" s="173"/>
      <c r="CV27" s="174"/>
    </row>
    <row r="28" spans="1:100" ht="14.25" customHeight="1" x14ac:dyDescent="0.2">
      <c r="A28" s="175" t="s">
        <v>463</v>
      </c>
      <c r="B28" s="176"/>
      <c r="C28" s="178" t="str">
        <f>VLOOKUP(A28,[1]柏北!$C:$H,2,0)</f>
        <v>根戸 ３</v>
      </c>
      <c r="D28" s="179"/>
      <c r="E28" s="179"/>
      <c r="F28" s="179"/>
      <c r="G28" s="179"/>
      <c r="H28" s="179"/>
      <c r="I28" s="179"/>
      <c r="J28" s="180"/>
      <c r="K28" s="181">
        <f>VLOOKUP(A28,[1]柏北!$C:$H,5,0)</f>
        <v>360</v>
      </c>
      <c r="L28" s="173"/>
      <c r="M28" s="174"/>
      <c r="N28" s="172"/>
      <c r="O28" s="173"/>
      <c r="P28" s="174"/>
      <c r="Q28" s="175" t="s">
        <v>464</v>
      </c>
      <c r="R28" s="176"/>
      <c r="S28" s="178" t="str">
        <f>VLOOKUP(Q28,[1]柏北!$C:$H,2,0)</f>
        <v>十余二・高田</v>
      </c>
      <c r="T28" s="179"/>
      <c r="U28" s="179"/>
      <c r="V28" s="179"/>
      <c r="W28" s="179"/>
      <c r="X28" s="179"/>
      <c r="Y28" s="179"/>
      <c r="Z28" s="180"/>
      <c r="AA28" s="181">
        <f>VLOOKUP(Q28,[1]柏北!$C:$H,5,0)</f>
        <v>285</v>
      </c>
      <c r="AB28" s="173"/>
      <c r="AC28" s="174"/>
      <c r="AD28" s="172"/>
      <c r="AE28" s="173"/>
      <c r="AF28" s="389"/>
      <c r="AI28" s="177" t="s">
        <v>465</v>
      </c>
      <c r="AJ28" s="182"/>
      <c r="AK28" s="178" t="str">
        <f>VLOOKUP(AI28,[1]我孫子!$C:$H,2,0)</f>
        <v>我孫子２</v>
      </c>
      <c r="AL28" s="179"/>
      <c r="AM28" s="179"/>
      <c r="AN28" s="179"/>
      <c r="AO28" s="179"/>
      <c r="AP28" s="179"/>
      <c r="AQ28" s="179"/>
      <c r="AR28" s="180"/>
      <c r="AS28" s="181">
        <f>VLOOKUP(AI28,[1]我孫子!$C:$H,5,0)</f>
        <v>1090</v>
      </c>
      <c r="AT28" s="173"/>
      <c r="AU28" s="174"/>
      <c r="AV28" s="172"/>
      <c r="AW28" s="173"/>
      <c r="AX28" s="174"/>
      <c r="AY28" s="183" t="s">
        <v>466</v>
      </c>
      <c r="AZ28" s="184"/>
      <c r="BA28" s="184"/>
      <c r="BB28" s="184"/>
      <c r="BC28" s="184"/>
      <c r="BD28" s="184"/>
      <c r="BE28" s="184"/>
      <c r="BF28" s="184"/>
      <c r="BG28" s="184"/>
      <c r="BH28" s="184"/>
      <c r="BI28" s="185">
        <f>SUM(BI23:BK27)</f>
        <v>3080</v>
      </c>
      <c r="BJ28" s="185"/>
      <c r="BK28" s="186"/>
      <c r="BL28" s="187" t="str">
        <f>IF(BI60="●","●",IF(COUNTA(BL23:BL27)=0,"",SUMIF(BL23:BL27,"●",BI23:BI27)+SUM(BL23:BL27)))</f>
        <v/>
      </c>
      <c r="BM28" s="188"/>
      <c r="BN28" s="189"/>
      <c r="BQ28" s="393" t="s">
        <v>467</v>
      </c>
      <c r="BR28" s="394"/>
      <c r="BS28" s="178" t="str">
        <f>VLOOKUP(BQ28,[1]野田!$C:$H,2,0)</f>
        <v>ﾄﾝﾎﾞ公園</v>
      </c>
      <c r="BT28" s="179"/>
      <c r="BU28" s="179"/>
      <c r="BV28" s="179"/>
      <c r="BW28" s="179"/>
      <c r="BX28" s="179"/>
      <c r="BY28" s="179"/>
      <c r="BZ28" s="180"/>
      <c r="CA28" s="181">
        <f>VLOOKUP(BQ28,[1]野田!$C:$H,5,0)</f>
        <v>450</v>
      </c>
      <c r="CB28" s="173"/>
      <c r="CC28" s="174"/>
      <c r="CD28" s="172"/>
      <c r="CE28" s="173"/>
      <c r="CF28" s="174"/>
      <c r="CG28" s="404" t="s">
        <v>468</v>
      </c>
      <c r="CH28" s="212"/>
      <c r="CI28" s="212"/>
      <c r="CJ28" s="212"/>
      <c r="CK28" s="212"/>
      <c r="CL28" s="212"/>
      <c r="CM28" s="212"/>
      <c r="CN28" s="212"/>
      <c r="CO28" s="212"/>
      <c r="CP28" s="213"/>
      <c r="CQ28" s="194">
        <f>SUM(CQ25:CS27)</f>
        <v>1695</v>
      </c>
      <c r="CR28" s="188"/>
      <c r="CS28" s="189"/>
      <c r="CT28" s="187" t="str">
        <f>IF(CQ64="●","●",IF(COUNTA(CT25:CT27)=0,"",SUMIF(CT25:CT27,"●",CQ25:CQ27)+SUM(CT25:CT27)))</f>
        <v/>
      </c>
      <c r="CU28" s="188"/>
      <c r="CV28" s="189"/>
    </row>
    <row r="29" spans="1:100" ht="14.25" customHeight="1" x14ac:dyDescent="0.2">
      <c r="A29" s="175" t="s">
        <v>469</v>
      </c>
      <c r="B29" s="176"/>
      <c r="C29" s="178" t="str">
        <f>VLOOKUP(A29,[1]柏北!$C:$H,2,0)</f>
        <v>根戸 ４</v>
      </c>
      <c r="D29" s="179"/>
      <c r="E29" s="179"/>
      <c r="F29" s="179"/>
      <c r="G29" s="179"/>
      <c r="H29" s="179"/>
      <c r="I29" s="179"/>
      <c r="J29" s="180"/>
      <c r="K29" s="181">
        <f>VLOOKUP(A29,[1]柏北!$C:$H,5,0)</f>
        <v>660</v>
      </c>
      <c r="L29" s="173"/>
      <c r="M29" s="174"/>
      <c r="N29" s="172"/>
      <c r="O29" s="173"/>
      <c r="P29" s="174"/>
      <c r="Q29" s="175" t="s">
        <v>470</v>
      </c>
      <c r="R29" s="176"/>
      <c r="S29" s="178" t="str">
        <f>VLOOKUP(Q29,[1]柏北!$C:$H,2,0)</f>
        <v>高田1</v>
      </c>
      <c r="T29" s="179"/>
      <c r="U29" s="179"/>
      <c r="V29" s="179"/>
      <c r="W29" s="179"/>
      <c r="X29" s="179"/>
      <c r="Y29" s="179"/>
      <c r="Z29" s="180"/>
      <c r="AA29" s="181">
        <f>VLOOKUP(Q29,[1]柏北!$C:$H,5,0)</f>
        <v>665</v>
      </c>
      <c r="AB29" s="173"/>
      <c r="AC29" s="174"/>
      <c r="AD29" s="172"/>
      <c r="AE29" s="173"/>
      <c r="AF29" s="389"/>
      <c r="AI29" s="177" t="s">
        <v>471</v>
      </c>
      <c r="AJ29" s="182"/>
      <c r="AK29" s="178" t="str">
        <f>VLOOKUP(AI29,[1]我孫子!$C:$H,2,0)</f>
        <v>我孫子２・３B</v>
      </c>
      <c r="AL29" s="179"/>
      <c r="AM29" s="179"/>
      <c r="AN29" s="179"/>
      <c r="AO29" s="179"/>
      <c r="AP29" s="179"/>
      <c r="AQ29" s="179"/>
      <c r="AR29" s="180"/>
      <c r="AS29" s="181">
        <f>VLOOKUP(AI29,[1]我孫子!$C:$H,5,0)</f>
        <v>835</v>
      </c>
      <c r="AT29" s="173"/>
      <c r="AU29" s="174"/>
      <c r="AV29" s="172"/>
      <c r="AW29" s="173"/>
      <c r="AX29" s="174"/>
      <c r="AY29" s="209" t="s">
        <v>472</v>
      </c>
      <c r="AZ29" s="210"/>
      <c r="BA29" s="178" t="str">
        <f>VLOOKUP(AY29,[1]我孫子!$C:$H,2,0)</f>
        <v>東我孫子1</v>
      </c>
      <c r="BB29" s="179"/>
      <c r="BC29" s="179"/>
      <c r="BD29" s="179"/>
      <c r="BE29" s="179"/>
      <c r="BF29" s="179"/>
      <c r="BG29" s="179"/>
      <c r="BH29" s="180"/>
      <c r="BI29" s="181">
        <f>VLOOKUP(AY29,[1]我孫子!$C:$H,5,0)</f>
        <v>555</v>
      </c>
      <c r="BJ29" s="173"/>
      <c r="BK29" s="174"/>
      <c r="BL29" s="172"/>
      <c r="BM29" s="173"/>
      <c r="BN29" s="174"/>
      <c r="BQ29" s="393" t="s">
        <v>473</v>
      </c>
      <c r="BR29" s="394"/>
      <c r="BS29" s="178" t="str">
        <f>VLOOKUP(BQ29,[1]野田!$C:$H,2,0)</f>
        <v>春日町･岩名</v>
      </c>
      <c r="BT29" s="179"/>
      <c r="BU29" s="179"/>
      <c r="BV29" s="179"/>
      <c r="BW29" s="179"/>
      <c r="BX29" s="179"/>
      <c r="BY29" s="179"/>
      <c r="BZ29" s="180"/>
      <c r="CA29" s="181">
        <f>VLOOKUP(BQ29,[1]野田!$C:$H,5,0)</f>
        <v>450</v>
      </c>
      <c r="CB29" s="173"/>
      <c r="CC29" s="174"/>
      <c r="CD29" s="172"/>
      <c r="CE29" s="173"/>
      <c r="CF29" s="174"/>
      <c r="CG29" s="209" t="s">
        <v>474</v>
      </c>
      <c r="CH29" s="394"/>
      <c r="CI29" s="178" t="str">
        <f>VLOOKUP(CG29,[1]野田!$C:$H,2,0)</f>
        <v>花井1丁目公園</v>
      </c>
      <c r="CJ29" s="179"/>
      <c r="CK29" s="179"/>
      <c r="CL29" s="179"/>
      <c r="CM29" s="179"/>
      <c r="CN29" s="179"/>
      <c r="CO29" s="179"/>
      <c r="CP29" s="180"/>
      <c r="CQ29" s="181">
        <f>VLOOKUP(CG29,[1]野田!$C:$H,5,0)</f>
        <v>320</v>
      </c>
      <c r="CR29" s="173"/>
      <c r="CS29" s="174"/>
      <c r="CT29" s="172"/>
      <c r="CU29" s="173"/>
      <c r="CV29" s="174"/>
    </row>
    <row r="30" spans="1:100" ht="14.25" customHeight="1" thickBot="1" x14ac:dyDescent="0.25">
      <c r="A30" s="183" t="s">
        <v>475</v>
      </c>
      <c r="B30" s="184"/>
      <c r="C30" s="184"/>
      <c r="D30" s="184"/>
      <c r="E30" s="184"/>
      <c r="F30" s="184"/>
      <c r="G30" s="184"/>
      <c r="H30" s="184"/>
      <c r="I30" s="184"/>
      <c r="J30" s="184"/>
      <c r="K30" s="185">
        <f>SUM(K26:M29)</f>
        <v>1785</v>
      </c>
      <c r="L30" s="185"/>
      <c r="M30" s="186"/>
      <c r="N30" s="191" t="str">
        <f>IF(AA58="●","●",IF(COUNTA(N26:N29)=0,"",SUMIF(N26:N29,"●",K26:K29)+SUM(N26:N29)))</f>
        <v/>
      </c>
      <c r="O30" s="192"/>
      <c r="P30" s="193"/>
      <c r="Q30" s="177" t="s">
        <v>476</v>
      </c>
      <c r="R30" s="182"/>
      <c r="S30" s="178" t="str">
        <f>VLOOKUP(Q30,[1]柏北!$C:$H,2,0)</f>
        <v>高田2</v>
      </c>
      <c r="T30" s="179"/>
      <c r="U30" s="179"/>
      <c r="V30" s="179"/>
      <c r="W30" s="179"/>
      <c r="X30" s="179"/>
      <c r="Y30" s="179"/>
      <c r="Z30" s="180"/>
      <c r="AA30" s="181">
        <f>VLOOKUP(Q30,[1]柏北!$C:$H,5,0)</f>
        <v>540</v>
      </c>
      <c r="AB30" s="173"/>
      <c r="AC30" s="174"/>
      <c r="AD30" s="172"/>
      <c r="AE30" s="173"/>
      <c r="AF30" s="389"/>
      <c r="AI30" s="177" t="s">
        <v>477</v>
      </c>
      <c r="AJ30" s="182"/>
      <c r="AK30" s="178" t="str">
        <f>VLOOKUP(AI30,[1]我孫子!$C:$H,2,0)</f>
        <v>我孫子３</v>
      </c>
      <c r="AL30" s="179"/>
      <c r="AM30" s="179"/>
      <c r="AN30" s="179"/>
      <c r="AO30" s="179"/>
      <c r="AP30" s="179"/>
      <c r="AQ30" s="179"/>
      <c r="AR30" s="180"/>
      <c r="AS30" s="181">
        <f>VLOOKUP(AI30,[1]我孫子!$C:$H,5,0)</f>
        <v>375</v>
      </c>
      <c r="AT30" s="173"/>
      <c r="AU30" s="174"/>
      <c r="AV30" s="172"/>
      <c r="AW30" s="173"/>
      <c r="AX30" s="174"/>
      <c r="AY30" s="209" t="s">
        <v>478</v>
      </c>
      <c r="AZ30" s="210"/>
      <c r="BA30" s="178" t="str">
        <f>VLOOKUP(AY30,[1]我孫子!$C:$H,2,0)</f>
        <v>東我孫子2</v>
      </c>
      <c r="BB30" s="179"/>
      <c r="BC30" s="179"/>
      <c r="BD30" s="179"/>
      <c r="BE30" s="179"/>
      <c r="BF30" s="179"/>
      <c r="BG30" s="179"/>
      <c r="BH30" s="180"/>
      <c r="BI30" s="181">
        <f>VLOOKUP(AY30,[1]我孫子!$C:$H,5,0)</f>
        <v>370</v>
      </c>
      <c r="BJ30" s="173"/>
      <c r="BK30" s="174"/>
      <c r="BL30" s="172"/>
      <c r="BM30" s="173"/>
      <c r="BN30" s="174"/>
      <c r="BQ30" s="393" t="s">
        <v>479</v>
      </c>
      <c r="BR30" s="394"/>
      <c r="BS30" s="178" t="str">
        <f>VLOOKUP(BQ30,[1]野田!$C:$H,2,0)</f>
        <v>春日町①</v>
      </c>
      <c r="BT30" s="179"/>
      <c r="BU30" s="179"/>
      <c r="BV30" s="179"/>
      <c r="BW30" s="179"/>
      <c r="BX30" s="179"/>
      <c r="BY30" s="179"/>
      <c r="BZ30" s="180"/>
      <c r="CA30" s="181">
        <f>VLOOKUP(BQ30,[1]野田!$C:$H,5,0)</f>
        <v>550</v>
      </c>
      <c r="CB30" s="173"/>
      <c r="CC30" s="174"/>
      <c r="CD30" s="172"/>
      <c r="CE30" s="173"/>
      <c r="CF30" s="174"/>
      <c r="CG30" s="209" t="s">
        <v>480</v>
      </c>
      <c r="CH30" s="394"/>
      <c r="CI30" s="178" t="str">
        <f>VLOOKUP(CG30,[1]野田!$C:$H,2,0)</f>
        <v>堤根</v>
      </c>
      <c r="CJ30" s="179"/>
      <c r="CK30" s="179"/>
      <c r="CL30" s="179"/>
      <c r="CM30" s="179"/>
      <c r="CN30" s="179"/>
      <c r="CO30" s="179"/>
      <c r="CP30" s="180"/>
      <c r="CQ30" s="181">
        <f>VLOOKUP(CG30,[1]野田!$C:$H,5,0)</f>
        <v>385</v>
      </c>
      <c r="CR30" s="173"/>
      <c r="CS30" s="174"/>
      <c r="CT30" s="172"/>
      <c r="CU30" s="173"/>
      <c r="CV30" s="174"/>
    </row>
    <row r="31" spans="1:100" ht="14.25" customHeight="1" thickTop="1" thickBot="1" x14ac:dyDescent="0.25">
      <c r="A31" s="261" t="s">
        <v>481</v>
      </c>
      <c r="B31" s="262"/>
      <c r="C31" s="262"/>
      <c r="D31" s="262"/>
      <c r="E31" s="262"/>
      <c r="F31" s="262"/>
      <c r="G31" s="262"/>
      <c r="H31" s="262"/>
      <c r="I31" s="262"/>
      <c r="J31" s="262"/>
      <c r="K31" s="263">
        <v>351</v>
      </c>
      <c r="L31" s="263"/>
      <c r="M31" s="263"/>
      <c r="N31" s="405" t="s">
        <v>117</v>
      </c>
      <c r="O31" s="406"/>
      <c r="P31" s="407"/>
      <c r="Q31" s="177" t="s">
        <v>482</v>
      </c>
      <c r="R31" s="182"/>
      <c r="S31" s="178" t="str">
        <f>VLOOKUP(Q31,[1]柏北!$C:$H,2,0)</f>
        <v>高田（聖徳寺）</v>
      </c>
      <c r="T31" s="179"/>
      <c r="U31" s="179"/>
      <c r="V31" s="179"/>
      <c r="W31" s="179"/>
      <c r="X31" s="179"/>
      <c r="Y31" s="179"/>
      <c r="Z31" s="180"/>
      <c r="AA31" s="181">
        <f>VLOOKUP(Q31,[1]柏北!$C:$H,5,0)</f>
        <v>680</v>
      </c>
      <c r="AB31" s="173"/>
      <c r="AC31" s="174"/>
      <c r="AD31" s="172"/>
      <c r="AE31" s="173"/>
      <c r="AF31" s="389"/>
      <c r="AI31" s="177" t="s">
        <v>483</v>
      </c>
      <c r="AJ31" s="182"/>
      <c r="AK31" s="178" t="str">
        <f>VLOOKUP(AI31,[1]我孫子!$C:$H,2,0)</f>
        <v>我孫子４A</v>
      </c>
      <c r="AL31" s="179"/>
      <c r="AM31" s="179"/>
      <c r="AN31" s="179"/>
      <c r="AO31" s="179"/>
      <c r="AP31" s="179"/>
      <c r="AQ31" s="179"/>
      <c r="AR31" s="180"/>
      <c r="AS31" s="181">
        <f>VLOOKUP(AI31,[1]我孫子!$C:$H,5,0)</f>
        <v>455</v>
      </c>
      <c r="AT31" s="173"/>
      <c r="AU31" s="174"/>
      <c r="AV31" s="172"/>
      <c r="AW31" s="173"/>
      <c r="AX31" s="174"/>
      <c r="AY31" s="183" t="s">
        <v>484</v>
      </c>
      <c r="AZ31" s="184"/>
      <c r="BA31" s="184"/>
      <c r="BB31" s="184"/>
      <c r="BC31" s="184"/>
      <c r="BD31" s="184"/>
      <c r="BE31" s="184"/>
      <c r="BF31" s="184"/>
      <c r="BG31" s="184"/>
      <c r="BH31" s="184"/>
      <c r="BI31" s="185">
        <f>SUM(BI29:BK30)</f>
        <v>925</v>
      </c>
      <c r="BJ31" s="185"/>
      <c r="BK31" s="186"/>
      <c r="BL31" s="187" t="str">
        <f>IF(BI60="●","●",IF(COUNTA(BL29:BL30)=0,"",SUMIF(BL29:BL30,"●",BI29:BI30)+SUM(BL29:BL30)))</f>
        <v/>
      </c>
      <c r="BM31" s="188"/>
      <c r="BN31" s="189"/>
      <c r="BQ31" s="393" t="s">
        <v>485</v>
      </c>
      <c r="BR31" s="394"/>
      <c r="BS31" s="178" t="str">
        <f>VLOOKUP(BQ31,[1]野田!$C:$H,2,0)</f>
        <v>岩名A</v>
      </c>
      <c r="BT31" s="179"/>
      <c r="BU31" s="179"/>
      <c r="BV31" s="179"/>
      <c r="BW31" s="179"/>
      <c r="BX31" s="179"/>
      <c r="BY31" s="179"/>
      <c r="BZ31" s="180"/>
      <c r="CA31" s="181">
        <f>VLOOKUP(BQ31,[1]野田!$C:$H,5,0)</f>
        <v>340</v>
      </c>
      <c r="CB31" s="173"/>
      <c r="CC31" s="174"/>
      <c r="CD31" s="172"/>
      <c r="CE31" s="173"/>
      <c r="CF31" s="174"/>
      <c r="CG31" s="209" t="s">
        <v>486</v>
      </c>
      <c r="CH31" s="394"/>
      <c r="CI31" s="178" t="str">
        <f>VLOOKUP(CG31,[1]野田!$C:$H,2,0)</f>
        <v>花井東公園</v>
      </c>
      <c r="CJ31" s="179"/>
      <c r="CK31" s="179"/>
      <c r="CL31" s="179"/>
      <c r="CM31" s="179"/>
      <c r="CN31" s="179"/>
      <c r="CO31" s="179"/>
      <c r="CP31" s="180"/>
      <c r="CQ31" s="181">
        <f>VLOOKUP(CG31,[1]野田!$C:$H,5,0)</f>
        <v>335</v>
      </c>
      <c r="CR31" s="173"/>
      <c r="CS31" s="174"/>
      <c r="CT31" s="172"/>
      <c r="CU31" s="173"/>
      <c r="CV31" s="174"/>
    </row>
    <row r="32" spans="1:100" ht="14.25" customHeight="1" x14ac:dyDescent="0.2">
      <c r="A32" s="408" t="s">
        <v>487</v>
      </c>
      <c r="B32" s="409"/>
      <c r="C32" s="178" t="str">
        <f>VLOOKUP(A32,[1]柏北!$C:$H,2,0)</f>
        <v>根戸 ５</v>
      </c>
      <c r="D32" s="179"/>
      <c r="E32" s="179"/>
      <c r="F32" s="179"/>
      <c r="G32" s="179"/>
      <c r="H32" s="179"/>
      <c r="I32" s="179"/>
      <c r="J32" s="180"/>
      <c r="K32" s="181">
        <f>VLOOKUP(A32,[1]柏北!$C:$H,5,0)</f>
        <v>310</v>
      </c>
      <c r="L32" s="173"/>
      <c r="M32" s="174"/>
      <c r="N32" s="410"/>
      <c r="O32" s="411"/>
      <c r="P32" s="412"/>
      <c r="Q32" s="183" t="s">
        <v>488</v>
      </c>
      <c r="R32" s="184"/>
      <c r="S32" s="184"/>
      <c r="T32" s="184"/>
      <c r="U32" s="184"/>
      <c r="V32" s="184"/>
      <c r="W32" s="184"/>
      <c r="X32" s="184"/>
      <c r="Y32" s="184"/>
      <c r="Z32" s="184"/>
      <c r="AA32" s="185">
        <f>SUM(AA28:AC31)</f>
        <v>2170</v>
      </c>
      <c r="AB32" s="185"/>
      <c r="AC32" s="186"/>
      <c r="AD32" s="187" t="str">
        <f>IF(AA58="●","●",IF(COUNTA(AD28:AD31)=0,"",SUMIF(AD28:AD31,"●",AA28:AA31)+SUM(AD28:AD31)))</f>
        <v/>
      </c>
      <c r="AE32" s="188"/>
      <c r="AF32" s="400"/>
      <c r="AI32" s="177" t="s">
        <v>489</v>
      </c>
      <c r="AJ32" s="182"/>
      <c r="AK32" s="178" t="str">
        <f>VLOOKUP(AI32,[1]我孫子!$C:$H,2,0)</f>
        <v>我孫子４B</v>
      </c>
      <c r="AL32" s="179"/>
      <c r="AM32" s="179"/>
      <c r="AN32" s="179"/>
      <c r="AO32" s="179"/>
      <c r="AP32" s="179"/>
      <c r="AQ32" s="179"/>
      <c r="AR32" s="180"/>
      <c r="AS32" s="181">
        <f>VLOOKUP(AI32,[1]我孫子!$C:$H,5,0)</f>
        <v>325</v>
      </c>
      <c r="AT32" s="173"/>
      <c r="AU32" s="174"/>
      <c r="AV32" s="172"/>
      <c r="AW32" s="173"/>
      <c r="AX32" s="174"/>
      <c r="AY32" s="177" t="s">
        <v>490</v>
      </c>
      <c r="AZ32" s="176"/>
      <c r="BA32" s="178" t="str">
        <f>VLOOKUP(AY32,[1]我孫子!$C:$H,2,0)</f>
        <v>柴崎台１・２</v>
      </c>
      <c r="BB32" s="179"/>
      <c r="BC32" s="179"/>
      <c r="BD32" s="179"/>
      <c r="BE32" s="179"/>
      <c r="BF32" s="179"/>
      <c r="BG32" s="179"/>
      <c r="BH32" s="180"/>
      <c r="BI32" s="181">
        <f>VLOOKUP(AY32,[1]我孫子!$C:$H,5,0)</f>
        <v>450</v>
      </c>
      <c r="BJ32" s="173"/>
      <c r="BK32" s="174"/>
      <c r="BL32" s="172"/>
      <c r="BM32" s="173"/>
      <c r="BN32" s="174"/>
      <c r="BQ32" s="393" t="s">
        <v>491</v>
      </c>
      <c r="BR32" s="394"/>
      <c r="BS32" s="178" t="str">
        <f>VLOOKUP(BQ32,[1]野田!$C:$H,2,0)</f>
        <v>岩名B</v>
      </c>
      <c r="BT32" s="179"/>
      <c r="BU32" s="179"/>
      <c r="BV32" s="179"/>
      <c r="BW32" s="179"/>
      <c r="BX32" s="179"/>
      <c r="BY32" s="179"/>
      <c r="BZ32" s="180"/>
      <c r="CA32" s="181">
        <f>VLOOKUP(BQ32,[1]野田!$C:$H,5,0)</f>
        <v>470</v>
      </c>
      <c r="CB32" s="173"/>
      <c r="CC32" s="174"/>
      <c r="CD32" s="172"/>
      <c r="CE32" s="173"/>
      <c r="CF32" s="174"/>
      <c r="CG32" s="209" t="s">
        <v>492</v>
      </c>
      <c r="CH32" s="394"/>
      <c r="CI32" s="178" t="str">
        <f>VLOOKUP(CG32,[1]野田!$C:$H,2,0)</f>
        <v>上宿公園</v>
      </c>
      <c r="CJ32" s="179"/>
      <c r="CK32" s="179"/>
      <c r="CL32" s="179"/>
      <c r="CM32" s="179"/>
      <c r="CN32" s="179"/>
      <c r="CO32" s="179"/>
      <c r="CP32" s="180"/>
      <c r="CQ32" s="181">
        <f>VLOOKUP(CG32,[1]野田!$C:$H,5,0)</f>
        <v>355</v>
      </c>
      <c r="CR32" s="173"/>
      <c r="CS32" s="174"/>
      <c r="CT32" s="172"/>
      <c r="CU32" s="173"/>
      <c r="CV32" s="174"/>
    </row>
    <row r="33" spans="1:100" ht="14.25" customHeight="1" x14ac:dyDescent="0.2">
      <c r="A33" s="175" t="s">
        <v>493</v>
      </c>
      <c r="B33" s="176"/>
      <c r="C33" s="178" t="str">
        <f>VLOOKUP(A33,[1]柏北!$C:$H,2,0)</f>
        <v>根戸 ６</v>
      </c>
      <c r="D33" s="179"/>
      <c r="E33" s="179"/>
      <c r="F33" s="179"/>
      <c r="G33" s="179"/>
      <c r="H33" s="179"/>
      <c r="I33" s="179"/>
      <c r="J33" s="180"/>
      <c r="K33" s="181">
        <f>VLOOKUP(A33,[1]柏北!$C:$H,5,0)</f>
        <v>640</v>
      </c>
      <c r="L33" s="173"/>
      <c r="M33" s="174"/>
      <c r="N33" s="172"/>
      <c r="O33" s="173"/>
      <c r="P33" s="174"/>
      <c r="Q33" s="395" t="s">
        <v>494</v>
      </c>
      <c r="R33" s="210"/>
      <c r="S33" s="178" t="str">
        <f>VLOOKUP(Q33,[1]柏北!$C:$H,2,0)</f>
        <v>柏の葉1・2</v>
      </c>
      <c r="T33" s="179"/>
      <c r="U33" s="179"/>
      <c r="V33" s="179"/>
      <c r="W33" s="179"/>
      <c r="X33" s="179"/>
      <c r="Y33" s="179"/>
      <c r="Z33" s="180"/>
      <c r="AA33" s="181">
        <f>VLOOKUP(Q33,[1]柏北!$C:$H,5,0)</f>
        <v>420</v>
      </c>
      <c r="AB33" s="173"/>
      <c r="AC33" s="174"/>
      <c r="AD33" s="172"/>
      <c r="AE33" s="173"/>
      <c r="AF33" s="389"/>
      <c r="AI33" s="177" t="s">
        <v>495</v>
      </c>
      <c r="AJ33" s="182"/>
      <c r="AK33" s="178" t="str">
        <f>VLOOKUP(AI33,[1]我孫子!$C:$H,2,0)</f>
        <v>我孫子４C</v>
      </c>
      <c r="AL33" s="179"/>
      <c r="AM33" s="179"/>
      <c r="AN33" s="179"/>
      <c r="AO33" s="179"/>
      <c r="AP33" s="179"/>
      <c r="AQ33" s="179"/>
      <c r="AR33" s="180"/>
      <c r="AS33" s="181">
        <f>VLOOKUP(AI33,[1]我孫子!$C:$H,5,0)</f>
        <v>400</v>
      </c>
      <c r="AT33" s="173"/>
      <c r="AU33" s="174"/>
      <c r="AV33" s="172"/>
      <c r="AW33" s="173"/>
      <c r="AX33" s="174"/>
      <c r="AY33" s="177" t="s">
        <v>496</v>
      </c>
      <c r="AZ33" s="176"/>
      <c r="BA33" s="178" t="str">
        <f>VLOOKUP(AY33,[1]我孫子!$C:$H,2,0)</f>
        <v>柴崎台１・４</v>
      </c>
      <c r="BB33" s="179"/>
      <c r="BC33" s="179"/>
      <c r="BD33" s="179"/>
      <c r="BE33" s="179"/>
      <c r="BF33" s="179"/>
      <c r="BG33" s="179"/>
      <c r="BH33" s="180"/>
      <c r="BI33" s="181">
        <f>VLOOKUP(AY33,[1]我孫子!$C:$H,5,0)</f>
        <v>440</v>
      </c>
      <c r="BJ33" s="173"/>
      <c r="BK33" s="174"/>
      <c r="BL33" s="172"/>
      <c r="BM33" s="173"/>
      <c r="BN33" s="174"/>
      <c r="BQ33" s="393" t="s">
        <v>497</v>
      </c>
      <c r="BR33" s="394"/>
      <c r="BS33" s="178" t="str">
        <f>VLOOKUP(BQ33,[1]野田!$C:$H,2,0)</f>
        <v>岩名C</v>
      </c>
      <c r="BT33" s="179"/>
      <c r="BU33" s="179"/>
      <c r="BV33" s="179"/>
      <c r="BW33" s="179"/>
      <c r="BX33" s="179"/>
      <c r="BY33" s="179"/>
      <c r="BZ33" s="180"/>
      <c r="CA33" s="181">
        <f>VLOOKUP(BQ33,[1]野田!$C:$H,5,0)</f>
        <v>420</v>
      </c>
      <c r="CB33" s="173"/>
      <c r="CC33" s="174"/>
      <c r="CD33" s="172"/>
      <c r="CE33" s="173"/>
      <c r="CF33" s="174"/>
      <c r="CG33" s="209" t="s">
        <v>498</v>
      </c>
      <c r="CH33" s="394"/>
      <c r="CI33" s="178" t="str">
        <f>VLOOKUP(CG33,[1]野田!$C:$H,2,0)</f>
        <v>南部中学校</v>
      </c>
      <c r="CJ33" s="179"/>
      <c r="CK33" s="179"/>
      <c r="CL33" s="179"/>
      <c r="CM33" s="179"/>
      <c r="CN33" s="179"/>
      <c r="CO33" s="179"/>
      <c r="CP33" s="180"/>
      <c r="CQ33" s="181">
        <f>VLOOKUP(CG33,[1]野田!$C:$H,5,0)</f>
        <v>700</v>
      </c>
      <c r="CR33" s="173"/>
      <c r="CS33" s="174"/>
      <c r="CT33" s="172"/>
      <c r="CU33" s="173"/>
      <c r="CV33" s="174"/>
    </row>
    <row r="34" spans="1:100" ht="14.25" customHeight="1" x14ac:dyDescent="0.2">
      <c r="A34" s="175" t="s">
        <v>499</v>
      </c>
      <c r="B34" s="176"/>
      <c r="C34" s="178" t="str">
        <f>VLOOKUP(A34,[1]柏北!$C:$H,2,0)</f>
        <v>根戸 ７</v>
      </c>
      <c r="D34" s="179"/>
      <c r="E34" s="179"/>
      <c r="F34" s="179"/>
      <c r="G34" s="179"/>
      <c r="H34" s="179"/>
      <c r="I34" s="179"/>
      <c r="J34" s="180"/>
      <c r="K34" s="181">
        <f>VLOOKUP(A34,[1]柏北!$C:$H,5,0)</f>
        <v>690</v>
      </c>
      <c r="L34" s="173"/>
      <c r="M34" s="174"/>
      <c r="N34" s="172"/>
      <c r="O34" s="173"/>
      <c r="P34" s="174"/>
      <c r="Q34" s="175" t="s">
        <v>500</v>
      </c>
      <c r="R34" s="176"/>
      <c r="S34" s="178" t="str">
        <f>VLOOKUP(Q34,[1]柏北!$C:$H,2,0)</f>
        <v>柏の葉２・３</v>
      </c>
      <c r="T34" s="179"/>
      <c r="U34" s="179"/>
      <c r="V34" s="179"/>
      <c r="W34" s="179"/>
      <c r="X34" s="179"/>
      <c r="Y34" s="179"/>
      <c r="Z34" s="180"/>
      <c r="AA34" s="181">
        <f>VLOOKUP(Q34,[1]柏北!$C:$H,5,0)</f>
        <v>520</v>
      </c>
      <c r="AB34" s="173"/>
      <c r="AC34" s="174"/>
      <c r="AD34" s="172"/>
      <c r="AE34" s="173"/>
      <c r="AF34" s="389"/>
      <c r="AI34" s="183" t="s">
        <v>501</v>
      </c>
      <c r="AJ34" s="184"/>
      <c r="AK34" s="184"/>
      <c r="AL34" s="184"/>
      <c r="AM34" s="184"/>
      <c r="AN34" s="184"/>
      <c r="AO34" s="184"/>
      <c r="AP34" s="184"/>
      <c r="AQ34" s="184"/>
      <c r="AR34" s="184"/>
      <c r="AS34" s="185">
        <f>SUM(AS26:AU33)</f>
        <v>4580</v>
      </c>
      <c r="AT34" s="185"/>
      <c r="AU34" s="186"/>
      <c r="AV34" s="187" t="str">
        <f>IF(BI60="●","●",IF(COUNTA(AV26:AV33)=0,"",SUMIF(AV26:AV33,"●",AS26:AS33)+SUM(AV26:AV33)))</f>
        <v/>
      </c>
      <c r="AW34" s="188"/>
      <c r="AX34" s="189"/>
      <c r="AY34" s="177" t="s">
        <v>502</v>
      </c>
      <c r="AZ34" s="176"/>
      <c r="BA34" s="178" t="str">
        <f>VLOOKUP(AY34,[1]我孫子!$C:$H,2,0)</f>
        <v>柴崎台２</v>
      </c>
      <c r="BB34" s="179"/>
      <c r="BC34" s="179"/>
      <c r="BD34" s="179"/>
      <c r="BE34" s="179"/>
      <c r="BF34" s="179"/>
      <c r="BG34" s="179"/>
      <c r="BH34" s="180"/>
      <c r="BI34" s="181">
        <f>VLOOKUP(AY34,[1]我孫子!$C:$H,5,0)</f>
        <v>450</v>
      </c>
      <c r="BJ34" s="173"/>
      <c r="BK34" s="174"/>
      <c r="BL34" s="172"/>
      <c r="BM34" s="173"/>
      <c r="BN34" s="174"/>
      <c r="BQ34" s="393" t="s">
        <v>503</v>
      </c>
      <c r="BR34" s="394"/>
      <c r="BS34" s="178" t="str">
        <f>VLOOKUP(BQ34,[1]野田!$C:$H,2,0)</f>
        <v>岩名2A</v>
      </c>
      <c r="BT34" s="179"/>
      <c r="BU34" s="179"/>
      <c r="BV34" s="179"/>
      <c r="BW34" s="179"/>
      <c r="BX34" s="179"/>
      <c r="BY34" s="179"/>
      <c r="BZ34" s="180"/>
      <c r="CA34" s="181">
        <f>VLOOKUP(BQ34,[1]野田!$C:$H,5,0)</f>
        <v>335</v>
      </c>
      <c r="CB34" s="173"/>
      <c r="CC34" s="174"/>
      <c r="CD34" s="172"/>
      <c r="CE34" s="173"/>
      <c r="CF34" s="174"/>
      <c r="CG34" s="209" t="s">
        <v>504</v>
      </c>
      <c r="CH34" s="394"/>
      <c r="CI34" s="178" t="str">
        <f>VLOOKUP(CG34,[1]野田!$C:$H,2,0)</f>
        <v>西大和田団地前</v>
      </c>
      <c r="CJ34" s="179"/>
      <c r="CK34" s="179"/>
      <c r="CL34" s="179"/>
      <c r="CM34" s="179"/>
      <c r="CN34" s="179"/>
      <c r="CO34" s="179"/>
      <c r="CP34" s="180"/>
      <c r="CQ34" s="181">
        <f>VLOOKUP(CG34,[1]野田!$C:$H,5,0)</f>
        <v>510</v>
      </c>
      <c r="CR34" s="173"/>
      <c r="CS34" s="174"/>
      <c r="CT34" s="172"/>
      <c r="CU34" s="173"/>
      <c r="CV34" s="174"/>
    </row>
    <row r="35" spans="1:100" ht="14.25" customHeight="1" x14ac:dyDescent="0.2">
      <c r="A35" s="175" t="s">
        <v>505</v>
      </c>
      <c r="B35" s="176"/>
      <c r="C35" s="178" t="str">
        <f>VLOOKUP(A35,[1]柏北!$C:$H,2,0)</f>
        <v>根戸 ８</v>
      </c>
      <c r="D35" s="179"/>
      <c r="E35" s="179"/>
      <c r="F35" s="179"/>
      <c r="G35" s="179"/>
      <c r="H35" s="179"/>
      <c r="I35" s="179"/>
      <c r="J35" s="180"/>
      <c r="K35" s="181">
        <f>VLOOKUP(A35,[1]柏北!$C:$H,5,0)</f>
        <v>640</v>
      </c>
      <c r="L35" s="173"/>
      <c r="M35" s="174"/>
      <c r="N35" s="172"/>
      <c r="O35" s="173"/>
      <c r="P35" s="174"/>
      <c r="Q35" s="177" t="s">
        <v>506</v>
      </c>
      <c r="R35" s="182"/>
      <c r="S35" s="178" t="str">
        <f>VLOOKUP(Q35,[1]柏北!$C:$H,2,0)</f>
        <v>柏の葉二番街</v>
      </c>
      <c r="T35" s="179"/>
      <c r="U35" s="179"/>
      <c r="V35" s="179"/>
      <c r="W35" s="179"/>
      <c r="X35" s="179"/>
      <c r="Y35" s="179"/>
      <c r="Z35" s="180"/>
      <c r="AA35" s="181">
        <f>VLOOKUP(Q35,[1]柏北!$C:$H,5,0)</f>
        <v>865</v>
      </c>
      <c r="AB35" s="173"/>
      <c r="AC35" s="174"/>
      <c r="AD35" s="172"/>
      <c r="AE35" s="173"/>
      <c r="AF35" s="389"/>
      <c r="AI35" s="177" t="s">
        <v>507</v>
      </c>
      <c r="AJ35" s="176"/>
      <c r="AK35" s="178" t="str">
        <f>VLOOKUP(AI35,[1]我孫子!$C:$H,2,0)</f>
        <v>船戸１</v>
      </c>
      <c r="AL35" s="179"/>
      <c r="AM35" s="179"/>
      <c r="AN35" s="179"/>
      <c r="AO35" s="179"/>
      <c r="AP35" s="179"/>
      <c r="AQ35" s="179"/>
      <c r="AR35" s="180"/>
      <c r="AS35" s="181">
        <f>VLOOKUP(AI35,[1]我孫子!$C:$H,5,0)</f>
        <v>430</v>
      </c>
      <c r="AT35" s="173"/>
      <c r="AU35" s="174"/>
      <c r="AV35" s="172"/>
      <c r="AW35" s="173"/>
      <c r="AX35" s="174"/>
      <c r="AY35" s="177" t="s">
        <v>508</v>
      </c>
      <c r="AZ35" s="176"/>
      <c r="BA35" s="178" t="str">
        <f>VLOOKUP(AY35,[1]我孫子!$C:$H,2,0)</f>
        <v>柴崎台３</v>
      </c>
      <c r="BB35" s="179"/>
      <c r="BC35" s="179"/>
      <c r="BD35" s="179"/>
      <c r="BE35" s="179"/>
      <c r="BF35" s="179"/>
      <c r="BG35" s="179"/>
      <c r="BH35" s="180"/>
      <c r="BI35" s="181">
        <f>VLOOKUP(AY35,[1]我孫子!$C:$H,5,0)</f>
        <v>350</v>
      </c>
      <c r="BJ35" s="173"/>
      <c r="BK35" s="174"/>
      <c r="BL35" s="172"/>
      <c r="BM35" s="173"/>
      <c r="BN35" s="174"/>
      <c r="BQ35" s="393" t="s">
        <v>509</v>
      </c>
      <c r="BR35" s="210"/>
      <c r="BS35" s="178" t="str">
        <f>VLOOKUP(BQ35,[1]野田!$C:$H,2,0)</f>
        <v>岩名2B</v>
      </c>
      <c r="BT35" s="179"/>
      <c r="BU35" s="179"/>
      <c r="BV35" s="179"/>
      <c r="BW35" s="179"/>
      <c r="BX35" s="179"/>
      <c r="BY35" s="179"/>
      <c r="BZ35" s="180"/>
      <c r="CA35" s="181">
        <f>VLOOKUP(BQ35,[1]野田!$C:$H,5,0)</f>
        <v>345</v>
      </c>
      <c r="CB35" s="173"/>
      <c r="CC35" s="174"/>
      <c r="CD35" s="172"/>
      <c r="CE35" s="173"/>
      <c r="CF35" s="174"/>
      <c r="CG35" s="209" t="s">
        <v>510</v>
      </c>
      <c r="CH35" s="394"/>
      <c r="CI35" s="178" t="str">
        <f>VLOOKUP(CG35,[1]野田!$C:$H,2,0)</f>
        <v>西大和田公園</v>
      </c>
      <c r="CJ35" s="179"/>
      <c r="CK35" s="179"/>
      <c r="CL35" s="179"/>
      <c r="CM35" s="179"/>
      <c r="CN35" s="179"/>
      <c r="CO35" s="179"/>
      <c r="CP35" s="180"/>
      <c r="CQ35" s="181">
        <f>VLOOKUP(CG35,[1]野田!$C:$H,5,0)</f>
        <v>290</v>
      </c>
      <c r="CR35" s="173"/>
      <c r="CS35" s="174"/>
      <c r="CT35" s="172"/>
      <c r="CU35" s="173"/>
      <c r="CV35" s="174"/>
    </row>
    <row r="36" spans="1:100" ht="14.25" customHeight="1" x14ac:dyDescent="0.2">
      <c r="A36" s="177" t="s">
        <v>511</v>
      </c>
      <c r="B36" s="182"/>
      <c r="C36" s="178" t="str">
        <f>VLOOKUP(A36,[1]柏北!$C:$H,2,0)</f>
        <v>根戸 ９</v>
      </c>
      <c r="D36" s="179"/>
      <c r="E36" s="179"/>
      <c r="F36" s="179"/>
      <c r="G36" s="179"/>
      <c r="H36" s="179"/>
      <c r="I36" s="179"/>
      <c r="J36" s="180"/>
      <c r="K36" s="181">
        <f>VLOOKUP(A36,[1]柏北!$C:$H,5,0)</f>
        <v>485</v>
      </c>
      <c r="L36" s="173"/>
      <c r="M36" s="174"/>
      <c r="N36" s="172"/>
      <c r="O36" s="173"/>
      <c r="P36" s="174"/>
      <c r="Q36" s="183" t="s">
        <v>512</v>
      </c>
      <c r="R36" s="184"/>
      <c r="S36" s="184"/>
      <c r="T36" s="184"/>
      <c r="U36" s="184"/>
      <c r="V36" s="184"/>
      <c r="W36" s="184"/>
      <c r="X36" s="184"/>
      <c r="Y36" s="184"/>
      <c r="Z36" s="184"/>
      <c r="AA36" s="185">
        <f>SUM(AA33:AC35)</f>
        <v>1805</v>
      </c>
      <c r="AB36" s="185"/>
      <c r="AC36" s="186"/>
      <c r="AD36" s="187" t="str">
        <f>IF(AA58="●","●",IF(COUNTA(AD33:AD35)=0,"",SUMIF(AD33:AD35,"●",AA33:AA35)+SUM(AD33:AD35)))</f>
        <v/>
      </c>
      <c r="AE36" s="188"/>
      <c r="AF36" s="400"/>
      <c r="AI36" s="177" t="s">
        <v>513</v>
      </c>
      <c r="AJ36" s="176"/>
      <c r="AK36" s="178" t="str">
        <f>VLOOKUP(AI36,[1]我孫子!$C:$H,2,0)</f>
        <v>船戸２・３</v>
      </c>
      <c r="AL36" s="179"/>
      <c r="AM36" s="179"/>
      <c r="AN36" s="179"/>
      <c r="AO36" s="179"/>
      <c r="AP36" s="179"/>
      <c r="AQ36" s="179"/>
      <c r="AR36" s="180"/>
      <c r="AS36" s="181">
        <f>VLOOKUP(AI36,[1]我孫子!$C:$H,5,0)</f>
        <v>510</v>
      </c>
      <c r="AT36" s="173"/>
      <c r="AU36" s="174"/>
      <c r="AV36" s="172"/>
      <c r="AW36" s="173"/>
      <c r="AX36" s="174"/>
      <c r="AY36" s="177" t="s">
        <v>514</v>
      </c>
      <c r="AZ36" s="176"/>
      <c r="BA36" s="178" t="str">
        <f>VLOOKUP(AY36,[1]我孫子!$C:$H,2,0)</f>
        <v>柴崎台４・５</v>
      </c>
      <c r="BB36" s="179"/>
      <c r="BC36" s="179"/>
      <c r="BD36" s="179"/>
      <c r="BE36" s="179"/>
      <c r="BF36" s="179"/>
      <c r="BG36" s="179"/>
      <c r="BH36" s="180"/>
      <c r="BI36" s="181">
        <f>VLOOKUP(AY36,[1]我孫子!$C:$H,5,0)</f>
        <v>435</v>
      </c>
      <c r="BJ36" s="173"/>
      <c r="BK36" s="174"/>
      <c r="BL36" s="172"/>
      <c r="BM36" s="173"/>
      <c r="BN36" s="174"/>
      <c r="BQ36" s="393" t="s">
        <v>515</v>
      </c>
      <c r="BR36" s="210"/>
      <c r="BS36" s="178" t="str">
        <f>VLOOKUP(BQ36,[1]野田!$C:$H,2,0)</f>
        <v>岩名2C</v>
      </c>
      <c r="BT36" s="179"/>
      <c r="BU36" s="179"/>
      <c r="BV36" s="179"/>
      <c r="BW36" s="179"/>
      <c r="BX36" s="179"/>
      <c r="BY36" s="179"/>
      <c r="BZ36" s="180"/>
      <c r="CA36" s="181">
        <f>VLOOKUP(BQ36,[1]野田!$C:$H,5,0)</f>
        <v>310</v>
      </c>
      <c r="CB36" s="173"/>
      <c r="CC36" s="174"/>
      <c r="CD36" s="172"/>
      <c r="CE36" s="173"/>
      <c r="CF36" s="174"/>
      <c r="CG36" s="209" t="s">
        <v>516</v>
      </c>
      <c r="CH36" s="394"/>
      <c r="CI36" s="178" t="str">
        <f>VLOOKUP(CG36,[1]野田!$C:$H,2,0)</f>
        <v>東大和田公園</v>
      </c>
      <c r="CJ36" s="179"/>
      <c r="CK36" s="179"/>
      <c r="CL36" s="179"/>
      <c r="CM36" s="179"/>
      <c r="CN36" s="179"/>
      <c r="CO36" s="179"/>
      <c r="CP36" s="180"/>
      <c r="CQ36" s="181">
        <f>VLOOKUP(CG36,[1]野田!$C:$H,5,0)</f>
        <v>370</v>
      </c>
      <c r="CR36" s="173"/>
      <c r="CS36" s="174"/>
      <c r="CT36" s="172"/>
      <c r="CU36" s="173"/>
      <c r="CV36" s="174"/>
    </row>
    <row r="37" spans="1:100" ht="14.25" customHeight="1" x14ac:dyDescent="0.2">
      <c r="A37" s="177" t="s">
        <v>517</v>
      </c>
      <c r="B37" s="182"/>
      <c r="C37" s="178" t="str">
        <f>VLOOKUP(A37,[1]柏北!$C:$H,2,0)</f>
        <v>根戸 10</v>
      </c>
      <c r="D37" s="179"/>
      <c r="E37" s="179"/>
      <c r="F37" s="179"/>
      <c r="G37" s="179"/>
      <c r="H37" s="179"/>
      <c r="I37" s="179"/>
      <c r="J37" s="180"/>
      <c r="K37" s="181">
        <f>VLOOKUP(A37,[1]柏北!$C:$H,5,0)</f>
        <v>350</v>
      </c>
      <c r="L37" s="173"/>
      <c r="M37" s="174"/>
      <c r="N37" s="172"/>
      <c r="O37" s="173"/>
      <c r="P37" s="174"/>
      <c r="Q37" s="395" t="s">
        <v>518</v>
      </c>
      <c r="R37" s="210"/>
      <c r="S37" s="178" t="str">
        <f>VLOOKUP(Q37,[1]柏北!$C:$H,2,0)</f>
        <v>みどり台1</v>
      </c>
      <c r="T37" s="179"/>
      <c r="U37" s="179"/>
      <c r="V37" s="179"/>
      <c r="W37" s="179"/>
      <c r="X37" s="179"/>
      <c r="Y37" s="179"/>
      <c r="Z37" s="180"/>
      <c r="AA37" s="181">
        <f>VLOOKUP(Q37,[1]柏北!$C:$H,5,0)</f>
        <v>220</v>
      </c>
      <c r="AB37" s="173"/>
      <c r="AC37" s="174"/>
      <c r="AD37" s="172"/>
      <c r="AE37" s="173"/>
      <c r="AF37" s="389"/>
      <c r="AI37" s="177" t="s">
        <v>519</v>
      </c>
      <c r="AJ37" s="176"/>
      <c r="AK37" s="178" t="str">
        <f>VLOOKUP(AI37,[1]我孫子!$C:$H,2,0)</f>
        <v>本町２・３</v>
      </c>
      <c r="AL37" s="179"/>
      <c r="AM37" s="179"/>
      <c r="AN37" s="179"/>
      <c r="AO37" s="179"/>
      <c r="AP37" s="179"/>
      <c r="AQ37" s="179"/>
      <c r="AR37" s="180"/>
      <c r="AS37" s="181">
        <f>VLOOKUP(AI37,[1]我孫子!$C:$H,5,0)</f>
        <v>515</v>
      </c>
      <c r="AT37" s="173"/>
      <c r="AU37" s="174"/>
      <c r="AV37" s="172"/>
      <c r="AW37" s="173"/>
      <c r="AX37" s="174"/>
      <c r="AY37" s="183" t="s">
        <v>520</v>
      </c>
      <c r="AZ37" s="184"/>
      <c r="BA37" s="184"/>
      <c r="BB37" s="184"/>
      <c r="BC37" s="184"/>
      <c r="BD37" s="184"/>
      <c r="BE37" s="184"/>
      <c r="BF37" s="184"/>
      <c r="BG37" s="184"/>
      <c r="BH37" s="184"/>
      <c r="BI37" s="185">
        <f>SUM(BI32:BK36)</f>
        <v>2125</v>
      </c>
      <c r="BJ37" s="185"/>
      <c r="BK37" s="186"/>
      <c r="BL37" s="187" t="str">
        <f>IF(BI60="●","●",IF(COUNTA(BL32:BL36)=0,"",SUMIF(BL32:BL36,"●",BI32:BI36)+SUM(BL32:BL36)))</f>
        <v/>
      </c>
      <c r="BM37" s="188"/>
      <c r="BN37" s="189"/>
      <c r="BQ37" s="393" t="s">
        <v>521</v>
      </c>
      <c r="BR37" s="210"/>
      <c r="BS37" s="178" t="str">
        <f>VLOOKUP(BQ37,[1]野田!$C:$H,2,0)</f>
        <v>五木新町Ａ</v>
      </c>
      <c r="BT37" s="179"/>
      <c r="BU37" s="179"/>
      <c r="BV37" s="179"/>
      <c r="BW37" s="179"/>
      <c r="BX37" s="179"/>
      <c r="BY37" s="179"/>
      <c r="BZ37" s="180"/>
      <c r="CA37" s="181">
        <f>VLOOKUP(BQ37,[1]野田!$C:$H,5,0)</f>
        <v>270</v>
      </c>
      <c r="CB37" s="173"/>
      <c r="CC37" s="174"/>
      <c r="CD37" s="172"/>
      <c r="CE37" s="173"/>
      <c r="CF37" s="174"/>
      <c r="CG37" s="209" t="s">
        <v>522</v>
      </c>
      <c r="CH37" s="394"/>
      <c r="CI37" s="178" t="str">
        <f>VLOOKUP(CG37,[1]野田!$C:$H,2,0)</f>
        <v>南部小学校</v>
      </c>
      <c r="CJ37" s="179"/>
      <c r="CK37" s="179"/>
      <c r="CL37" s="179"/>
      <c r="CM37" s="179"/>
      <c r="CN37" s="179"/>
      <c r="CO37" s="179"/>
      <c r="CP37" s="180"/>
      <c r="CQ37" s="181">
        <f>VLOOKUP(CG37,[1]野田!$C:$H,5,0)</f>
        <v>320</v>
      </c>
      <c r="CR37" s="173"/>
      <c r="CS37" s="174"/>
      <c r="CT37" s="172"/>
      <c r="CU37" s="173"/>
      <c r="CV37" s="174"/>
    </row>
    <row r="38" spans="1:100" ht="14.25" customHeight="1" x14ac:dyDescent="0.2">
      <c r="A38" s="183" t="s">
        <v>523</v>
      </c>
      <c r="B38" s="184"/>
      <c r="C38" s="184"/>
      <c r="D38" s="184"/>
      <c r="E38" s="184"/>
      <c r="F38" s="184"/>
      <c r="G38" s="184"/>
      <c r="H38" s="184"/>
      <c r="I38" s="184"/>
      <c r="J38" s="184"/>
      <c r="K38" s="185">
        <f>SUM(K32:M37)</f>
        <v>3115</v>
      </c>
      <c r="L38" s="185"/>
      <c r="M38" s="186"/>
      <c r="N38" s="187" t="str">
        <f>IF(AA58="●","●",IF(COUNTA(N32:N37)=0,"",SUMIF(N32:N37,"●",K32:K37)+SUM(N32:N37)))</f>
        <v/>
      </c>
      <c r="O38" s="188"/>
      <c r="P38" s="189"/>
      <c r="Q38" s="175" t="s">
        <v>524</v>
      </c>
      <c r="R38" s="176"/>
      <c r="S38" s="178" t="str">
        <f>VLOOKUP(Q38,[1]柏北!$C:$H,2,0)</f>
        <v>みどり台2</v>
      </c>
      <c r="T38" s="179"/>
      <c r="U38" s="179"/>
      <c r="V38" s="179"/>
      <c r="W38" s="179"/>
      <c r="X38" s="179"/>
      <c r="Y38" s="179"/>
      <c r="Z38" s="180"/>
      <c r="AA38" s="181">
        <f>VLOOKUP(Q38,[1]柏北!$C:$H,5,0)</f>
        <v>440</v>
      </c>
      <c r="AB38" s="173"/>
      <c r="AC38" s="174"/>
      <c r="AD38" s="172"/>
      <c r="AE38" s="173"/>
      <c r="AF38" s="389"/>
      <c r="AI38" s="177" t="s">
        <v>525</v>
      </c>
      <c r="AJ38" s="176"/>
      <c r="AK38" s="178" t="str">
        <f>VLOOKUP(AI38,[1]我孫子!$C:$H,2,0)</f>
        <v>本町１・２</v>
      </c>
      <c r="AL38" s="179"/>
      <c r="AM38" s="179"/>
      <c r="AN38" s="179"/>
      <c r="AO38" s="179"/>
      <c r="AP38" s="179"/>
      <c r="AQ38" s="179"/>
      <c r="AR38" s="180"/>
      <c r="AS38" s="181">
        <f>VLOOKUP(AI38,[1]我孫子!$C:$H,5,0)</f>
        <v>400</v>
      </c>
      <c r="AT38" s="173"/>
      <c r="AU38" s="174"/>
      <c r="AV38" s="172"/>
      <c r="AW38" s="173"/>
      <c r="AX38" s="174"/>
      <c r="AY38" s="209" t="s">
        <v>526</v>
      </c>
      <c r="AZ38" s="210"/>
      <c r="BA38" s="178" t="str">
        <f>VLOOKUP(AY38,[1]我孫子!$C:$H,2,0)</f>
        <v>青山台２</v>
      </c>
      <c r="BB38" s="179"/>
      <c r="BC38" s="179"/>
      <c r="BD38" s="179"/>
      <c r="BE38" s="179"/>
      <c r="BF38" s="179"/>
      <c r="BG38" s="179"/>
      <c r="BH38" s="180"/>
      <c r="BI38" s="181">
        <f>VLOOKUP(AY38,[1]我孫子!$C:$H,5,0)</f>
        <v>425</v>
      </c>
      <c r="BJ38" s="173"/>
      <c r="BK38" s="174"/>
      <c r="BL38" s="172"/>
      <c r="BM38" s="173"/>
      <c r="BN38" s="174"/>
      <c r="BQ38" s="393" t="s">
        <v>527</v>
      </c>
      <c r="BR38" s="210"/>
      <c r="BS38" s="178" t="str">
        <f>VLOOKUP(BQ38,[1]野田!$C:$H,2,0)</f>
        <v>五木新町Ｂ</v>
      </c>
      <c r="BT38" s="179"/>
      <c r="BU38" s="179"/>
      <c r="BV38" s="179"/>
      <c r="BW38" s="179"/>
      <c r="BX38" s="179"/>
      <c r="BY38" s="179"/>
      <c r="BZ38" s="180"/>
      <c r="CA38" s="181">
        <f>VLOOKUP(BQ38,[1]野田!$C:$H,5,0)</f>
        <v>305</v>
      </c>
      <c r="CB38" s="173"/>
      <c r="CC38" s="174"/>
      <c r="CD38" s="172"/>
      <c r="CE38" s="173"/>
      <c r="CF38" s="174"/>
      <c r="CG38" s="209" t="s">
        <v>528</v>
      </c>
      <c r="CH38" s="394"/>
      <c r="CI38" s="178" t="str">
        <f>VLOOKUP(CG38,[1]野田!$C:$H,2,0)</f>
        <v>梅郷公民館</v>
      </c>
      <c r="CJ38" s="179"/>
      <c r="CK38" s="179"/>
      <c r="CL38" s="179"/>
      <c r="CM38" s="179"/>
      <c r="CN38" s="179"/>
      <c r="CO38" s="179"/>
      <c r="CP38" s="180"/>
      <c r="CQ38" s="181">
        <f>VLOOKUP(CG38,[1]野田!$C:$H,5,0)</f>
        <v>350</v>
      </c>
      <c r="CR38" s="173"/>
      <c r="CS38" s="174"/>
      <c r="CT38" s="172"/>
      <c r="CU38" s="173"/>
      <c r="CV38" s="174"/>
    </row>
    <row r="39" spans="1:100" ht="14.25" customHeight="1" x14ac:dyDescent="0.2">
      <c r="A39" s="413" t="s">
        <v>529</v>
      </c>
      <c r="B39" s="210"/>
      <c r="C39" s="178" t="str">
        <f>VLOOKUP(A39,[1]柏北!$C:$H,2,0)</f>
        <v>松葉町1Ａ</v>
      </c>
      <c r="D39" s="179"/>
      <c r="E39" s="179"/>
      <c r="F39" s="179"/>
      <c r="G39" s="179"/>
      <c r="H39" s="179"/>
      <c r="I39" s="179"/>
      <c r="J39" s="180"/>
      <c r="K39" s="181">
        <f>VLOOKUP(A39,[1]柏北!$C:$H,5,0)</f>
        <v>400</v>
      </c>
      <c r="L39" s="173"/>
      <c r="M39" s="174"/>
      <c r="N39" s="172"/>
      <c r="O39" s="173"/>
      <c r="P39" s="174"/>
      <c r="Q39" s="175" t="s">
        <v>530</v>
      </c>
      <c r="R39" s="176"/>
      <c r="S39" s="178" t="str">
        <f>VLOOKUP(Q39,[1]柏北!$C:$H,2,0)</f>
        <v>みどり台3</v>
      </c>
      <c r="T39" s="179"/>
      <c r="U39" s="179"/>
      <c r="V39" s="179"/>
      <c r="W39" s="179"/>
      <c r="X39" s="179"/>
      <c r="Y39" s="179"/>
      <c r="Z39" s="180"/>
      <c r="AA39" s="181">
        <f>VLOOKUP(Q39,[1]柏北!$C:$H,5,0)</f>
        <v>440</v>
      </c>
      <c r="AB39" s="173"/>
      <c r="AC39" s="174"/>
      <c r="AD39" s="172"/>
      <c r="AE39" s="173"/>
      <c r="AF39" s="389"/>
      <c r="AI39" s="177" t="s">
        <v>531</v>
      </c>
      <c r="AJ39" s="176"/>
      <c r="AK39" s="178" t="str">
        <f>VLOOKUP(AI39,[1]我孫子!$C:$H,2,0)</f>
        <v>白山１－①</v>
      </c>
      <c r="AL39" s="179"/>
      <c r="AM39" s="179"/>
      <c r="AN39" s="179"/>
      <c r="AO39" s="179"/>
      <c r="AP39" s="179"/>
      <c r="AQ39" s="179"/>
      <c r="AR39" s="180"/>
      <c r="AS39" s="181">
        <f>VLOOKUP(AI39,[1]我孫子!$C:$H,5,0)</f>
        <v>280</v>
      </c>
      <c r="AT39" s="173"/>
      <c r="AU39" s="174"/>
      <c r="AV39" s="172"/>
      <c r="AW39" s="173"/>
      <c r="AX39" s="174"/>
      <c r="AY39" s="209" t="s">
        <v>532</v>
      </c>
      <c r="AZ39" s="210"/>
      <c r="BA39" s="178" t="str">
        <f>VLOOKUP(AY39,[1]我孫子!$C:$H,2,0)</f>
        <v>青山台３</v>
      </c>
      <c r="BB39" s="179"/>
      <c r="BC39" s="179"/>
      <c r="BD39" s="179"/>
      <c r="BE39" s="179"/>
      <c r="BF39" s="179"/>
      <c r="BG39" s="179"/>
      <c r="BH39" s="180"/>
      <c r="BI39" s="181">
        <f>VLOOKUP(AY39,[1]我孫子!$C:$H,5,0)</f>
        <v>425</v>
      </c>
      <c r="BJ39" s="173"/>
      <c r="BK39" s="174"/>
      <c r="BL39" s="172"/>
      <c r="BM39" s="173"/>
      <c r="BN39" s="174"/>
      <c r="BQ39" s="393" t="s">
        <v>533</v>
      </c>
      <c r="BR39" s="394"/>
      <c r="BS39" s="178" t="str">
        <f>VLOOKUP(BQ39,[1]野田!$C:$H,2,0)</f>
        <v>光葉町1</v>
      </c>
      <c r="BT39" s="179"/>
      <c r="BU39" s="179"/>
      <c r="BV39" s="179"/>
      <c r="BW39" s="179"/>
      <c r="BX39" s="179"/>
      <c r="BY39" s="179"/>
      <c r="BZ39" s="180"/>
      <c r="CA39" s="181">
        <f>VLOOKUP(BQ39,[1]野田!$C:$H,5,0)</f>
        <v>380</v>
      </c>
      <c r="CB39" s="173"/>
      <c r="CC39" s="174"/>
      <c r="CD39" s="172"/>
      <c r="CE39" s="173"/>
      <c r="CF39" s="174"/>
      <c r="CG39" s="209" t="s">
        <v>534</v>
      </c>
      <c r="CH39" s="394"/>
      <c r="CI39" s="178" t="str">
        <f>VLOOKUP(CG39,[1]野田!$C:$H,2,0)</f>
        <v>福寿院南</v>
      </c>
      <c r="CJ39" s="179"/>
      <c r="CK39" s="179"/>
      <c r="CL39" s="179"/>
      <c r="CM39" s="179"/>
      <c r="CN39" s="179"/>
      <c r="CO39" s="179"/>
      <c r="CP39" s="180"/>
      <c r="CQ39" s="181">
        <f>VLOOKUP(CG39,[1]野田!$C:$H,5,0)</f>
        <v>440</v>
      </c>
      <c r="CR39" s="173"/>
      <c r="CS39" s="174"/>
      <c r="CT39" s="172"/>
      <c r="CU39" s="173"/>
      <c r="CV39" s="174"/>
    </row>
    <row r="40" spans="1:100" ht="14.25" customHeight="1" x14ac:dyDescent="0.2">
      <c r="A40" s="175" t="s">
        <v>535</v>
      </c>
      <c r="B40" s="176"/>
      <c r="C40" s="178" t="str">
        <f>VLOOKUP(A40,[1]柏北!$C:$H,2,0)</f>
        <v>松葉町1B</v>
      </c>
      <c r="D40" s="179"/>
      <c r="E40" s="179"/>
      <c r="F40" s="179"/>
      <c r="G40" s="179"/>
      <c r="H40" s="179"/>
      <c r="I40" s="179"/>
      <c r="J40" s="180"/>
      <c r="K40" s="181">
        <f>VLOOKUP(A40,[1]柏北!$C:$H,5,0)</f>
        <v>545</v>
      </c>
      <c r="L40" s="173"/>
      <c r="M40" s="174"/>
      <c r="N40" s="172"/>
      <c r="O40" s="173"/>
      <c r="P40" s="174"/>
      <c r="Q40" s="177" t="s">
        <v>536</v>
      </c>
      <c r="R40" s="182"/>
      <c r="S40" s="178" t="str">
        <f>VLOOKUP(Q40,[1]柏北!$C:$H,2,0)</f>
        <v>みどり台4・5</v>
      </c>
      <c r="T40" s="179"/>
      <c r="U40" s="179"/>
      <c r="V40" s="179"/>
      <c r="W40" s="179"/>
      <c r="X40" s="179"/>
      <c r="Y40" s="179"/>
      <c r="Z40" s="180"/>
      <c r="AA40" s="181">
        <f>VLOOKUP(Q40,[1]柏北!$C:$H,5,0)</f>
        <v>420</v>
      </c>
      <c r="AB40" s="173"/>
      <c r="AC40" s="174"/>
      <c r="AD40" s="172"/>
      <c r="AE40" s="173"/>
      <c r="AF40" s="389"/>
      <c r="AI40" s="177" t="s">
        <v>537</v>
      </c>
      <c r="AJ40" s="176"/>
      <c r="AK40" s="178" t="str">
        <f>VLOOKUP(AI40,[1]我孫子!$C:$H,2,0)</f>
        <v>白山１－②</v>
      </c>
      <c r="AL40" s="179"/>
      <c r="AM40" s="179"/>
      <c r="AN40" s="179"/>
      <c r="AO40" s="179"/>
      <c r="AP40" s="179"/>
      <c r="AQ40" s="179"/>
      <c r="AR40" s="180"/>
      <c r="AS40" s="181">
        <f>VLOOKUP(AI40,[1]我孫子!$C:$H,5,0)</f>
        <v>485</v>
      </c>
      <c r="AT40" s="173"/>
      <c r="AU40" s="174"/>
      <c r="AV40" s="172"/>
      <c r="AW40" s="173"/>
      <c r="AX40" s="174"/>
      <c r="AY40" s="209" t="s">
        <v>538</v>
      </c>
      <c r="AZ40" s="210"/>
      <c r="BA40" s="178" t="str">
        <f>VLOOKUP(AY40,[1]我孫子!$C:$H,2,0)</f>
        <v>青山台４</v>
      </c>
      <c r="BB40" s="179"/>
      <c r="BC40" s="179"/>
      <c r="BD40" s="179"/>
      <c r="BE40" s="179"/>
      <c r="BF40" s="179"/>
      <c r="BG40" s="179"/>
      <c r="BH40" s="180"/>
      <c r="BI40" s="181">
        <f>VLOOKUP(AY40,[1]我孫子!$C:$H,5,0)</f>
        <v>520</v>
      </c>
      <c r="BJ40" s="173"/>
      <c r="BK40" s="174"/>
      <c r="BL40" s="172"/>
      <c r="BM40" s="173"/>
      <c r="BN40" s="174"/>
      <c r="BQ40" s="393" t="s">
        <v>539</v>
      </c>
      <c r="BR40" s="394"/>
      <c r="BS40" s="178" t="str">
        <f>VLOOKUP(BQ40,[1]野田!$C:$H,2,0)</f>
        <v>光葉町2</v>
      </c>
      <c r="BT40" s="179"/>
      <c r="BU40" s="179"/>
      <c r="BV40" s="179"/>
      <c r="BW40" s="179"/>
      <c r="BX40" s="179"/>
      <c r="BY40" s="179"/>
      <c r="BZ40" s="180"/>
      <c r="CA40" s="181">
        <f>VLOOKUP(BQ40,[1]野田!$C:$H,5,0)</f>
        <v>430</v>
      </c>
      <c r="CB40" s="173"/>
      <c r="CC40" s="174"/>
      <c r="CD40" s="172"/>
      <c r="CE40" s="173"/>
      <c r="CF40" s="174"/>
      <c r="CG40" s="404" t="s">
        <v>540</v>
      </c>
      <c r="CH40" s="212"/>
      <c r="CI40" s="212"/>
      <c r="CJ40" s="212"/>
      <c r="CK40" s="212"/>
      <c r="CL40" s="212"/>
      <c r="CM40" s="212"/>
      <c r="CN40" s="212"/>
      <c r="CO40" s="212"/>
      <c r="CP40" s="213"/>
      <c r="CQ40" s="194">
        <f>SUM(CQ29:CS39)</f>
        <v>4375</v>
      </c>
      <c r="CR40" s="188"/>
      <c r="CS40" s="189"/>
      <c r="CT40" s="187" t="str">
        <f>IF(CQ64="●","●",IF(COUNTA(CT29:CT39)=0,"",SUMIF(CT29:CT39,"●",CQ29:CQ39)+SUM(CT29:CT39)))</f>
        <v/>
      </c>
      <c r="CU40" s="188"/>
      <c r="CV40" s="189"/>
    </row>
    <row r="41" spans="1:100" ht="14.25" customHeight="1" x14ac:dyDescent="0.2">
      <c r="A41" s="175" t="s">
        <v>541</v>
      </c>
      <c r="B41" s="176"/>
      <c r="C41" s="178" t="str">
        <f>VLOOKUP(A41,[1]柏北!$C:$H,2,0)</f>
        <v>松葉町2.3</v>
      </c>
      <c r="D41" s="179"/>
      <c r="E41" s="179"/>
      <c r="F41" s="179"/>
      <c r="G41" s="179"/>
      <c r="H41" s="179"/>
      <c r="I41" s="179"/>
      <c r="J41" s="180"/>
      <c r="K41" s="181">
        <f>VLOOKUP(A41,[1]柏北!$C:$H,5,0)</f>
        <v>500</v>
      </c>
      <c r="L41" s="173"/>
      <c r="M41" s="174"/>
      <c r="N41" s="172"/>
      <c r="O41" s="173"/>
      <c r="P41" s="174"/>
      <c r="Q41" s="183" t="s">
        <v>542</v>
      </c>
      <c r="R41" s="184"/>
      <c r="S41" s="184"/>
      <c r="T41" s="184"/>
      <c r="U41" s="184"/>
      <c r="V41" s="184"/>
      <c r="W41" s="184"/>
      <c r="X41" s="184"/>
      <c r="Y41" s="184"/>
      <c r="Z41" s="184"/>
      <c r="AA41" s="185">
        <f>SUM(AA37:AC40)</f>
        <v>1520</v>
      </c>
      <c r="AB41" s="185"/>
      <c r="AC41" s="186"/>
      <c r="AD41" s="187" t="str">
        <f>IF(AA58="●","●",IF(COUNTA(AD37:AD40)=0,"",SUMIF(AD37:AD40,"●",AA37:AA40)+SUM(AD37:AD40)))</f>
        <v/>
      </c>
      <c r="AE41" s="188"/>
      <c r="AF41" s="400"/>
      <c r="AI41" s="177" t="s">
        <v>543</v>
      </c>
      <c r="AJ41" s="176"/>
      <c r="AK41" s="178" t="str">
        <f>VLOOKUP(AI41,[1]我孫子!$C:$H,2,0)</f>
        <v>白山３</v>
      </c>
      <c r="AL41" s="179"/>
      <c r="AM41" s="179"/>
      <c r="AN41" s="179"/>
      <c r="AO41" s="179"/>
      <c r="AP41" s="179"/>
      <c r="AQ41" s="179"/>
      <c r="AR41" s="180"/>
      <c r="AS41" s="181">
        <f>VLOOKUP(AI41,[1]我孫子!$C:$H,5,0)</f>
        <v>425</v>
      </c>
      <c r="AT41" s="173"/>
      <c r="AU41" s="174"/>
      <c r="AV41" s="172"/>
      <c r="AW41" s="173"/>
      <c r="AX41" s="174"/>
      <c r="AY41" s="183" t="s">
        <v>544</v>
      </c>
      <c r="AZ41" s="184"/>
      <c r="BA41" s="184"/>
      <c r="BB41" s="184"/>
      <c r="BC41" s="184"/>
      <c r="BD41" s="184"/>
      <c r="BE41" s="184"/>
      <c r="BF41" s="184"/>
      <c r="BG41" s="184"/>
      <c r="BH41" s="184"/>
      <c r="BI41" s="185">
        <f>SUM(BI38:BK40)</f>
        <v>1370</v>
      </c>
      <c r="BJ41" s="185"/>
      <c r="BK41" s="186"/>
      <c r="BL41" s="187" t="str">
        <f>IF(BI60="●","●",IF(COUNTA(BL38:BL40)=0,"",SUMIF(BL38:BL40,"●",BI38:BI40)+SUM(BL38:BL40)))</f>
        <v/>
      </c>
      <c r="BM41" s="188"/>
      <c r="BN41" s="189"/>
      <c r="BQ41" s="393" t="s">
        <v>545</v>
      </c>
      <c r="BR41" s="394"/>
      <c r="BS41" s="178" t="str">
        <f>VLOOKUP(BQ41,[1]野田!$C:$H,2,0)</f>
        <v>光葉町3</v>
      </c>
      <c r="BT41" s="179"/>
      <c r="BU41" s="179"/>
      <c r="BV41" s="179"/>
      <c r="BW41" s="179"/>
      <c r="BX41" s="179"/>
      <c r="BY41" s="179"/>
      <c r="BZ41" s="180"/>
      <c r="CA41" s="181">
        <f>VLOOKUP(BQ41,[1]野田!$C:$H,5,0)</f>
        <v>525</v>
      </c>
      <c r="CB41" s="173"/>
      <c r="CC41" s="174"/>
      <c r="CD41" s="172"/>
      <c r="CE41" s="173"/>
      <c r="CF41" s="174"/>
      <c r="CG41" s="209" t="s">
        <v>546</v>
      </c>
      <c r="CH41" s="394"/>
      <c r="CI41" s="178" t="str">
        <f>VLOOKUP(CG41,[1]野田!$C:$H,2,0)</f>
        <v>梅郷児童遊園</v>
      </c>
      <c r="CJ41" s="179"/>
      <c r="CK41" s="179"/>
      <c r="CL41" s="179"/>
      <c r="CM41" s="179"/>
      <c r="CN41" s="179"/>
      <c r="CO41" s="179"/>
      <c r="CP41" s="180"/>
      <c r="CQ41" s="181">
        <f>VLOOKUP(CG41,[1]野田!$C:$H,5,0)</f>
        <v>390</v>
      </c>
      <c r="CR41" s="173"/>
      <c r="CS41" s="174"/>
      <c r="CT41" s="172"/>
      <c r="CU41" s="173"/>
      <c r="CV41" s="174"/>
    </row>
    <row r="42" spans="1:100" ht="14.25" customHeight="1" x14ac:dyDescent="0.2">
      <c r="A42" s="175" t="s">
        <v>547</v>
      </c>
      <c r="B42" s="176"/>
      <c r="C42" s="178" t="str">
        <f>VLOOKUP(A42,[1]柏北!$C:$H,2,0)</f>
        <v>松葉町3･7</v>
      </c>
      <c r="D42" s="179"/>
      <c r="E42" s="179"/>
      <c r="F42" s="179"/>
      <c r="G42" s="179"/>
      <c r="H42" s="179"/>
      <c r="I42" s="179"/>
      <c r="J42" s="180"/>
      <c r="K42" s="181">
        <f>VLOOKUP(A42,[1]柏北!$C:$H,5,0)</f>
        <v>370</v>
      </c>
      <c r="L42" s="173"/>
      <c r="M42" s="174"/>
      <c r="N42" s="172"/>
      <c r="O42" s="173"/>
      <c r="P42" s="174"/>
      <c r="Q42" s="175" t="s">
        <v>548</v>
      </c>
      <c r="R42" s="176"/>
      <c r="S42" s="178" t="str">
        <f>VLOOKUP(Q42,[1]柏北!$C:$H,2,0)</f>
        <v>西原１Ａ</v>
      </c>
      <c r="T42" s="179"/>
      <c r="U42" s="179"/>
      <c r="V42" s="179"/>
      <c r="W42" s="179"/>
      <c r="X42" s="179"/>
      <c r="Y42" s="179"/>
      <c r="Z42" s="180"/>
      <c r="AA42" s="181">
        <f>VLOOKUP(Q42,[1]柏北!$C:$H,5,0)</f>
        <v>470</v>
      </c>
      <c r="AB42" s="173"/>
      <c r="AC42" s="174"/>
      <c r="AD42" s="172"/>
      <c r="AE42" s="173"/>
      <c r="AF42" s="389"/>
      <c r="AI42" s="177" t="s">
        <v>549</v>
      </c>
      <c r="AJ42" s="176"/>
      <c r="AK42" s="178" t="str">
        <f>VLOOKUP(AI42,[1]我孫子!$C:$H,2,0)</f>
        <v>緑１</v>
      </c>
      <c r="AL42" s="179"/>
      <c r="AM42" s="179"/>
      <c r="AN42" s="179"/>
      <c r="AO42" s="179"/>
      <c r="AP42" s="179"/>
      <c r="AQ42" s="179"/>
      <c r="AR42" s="180"/>
      <c r="AS42" s="181">
        <f>VLOOKUP(AI42,[1]我孫子!$C:$H,5,0)</f>
        <v>405</v>
      </c>
      <c r="AT42" s="173"/>
      <c r="AU42" s="174"/>
      <c r="AV42" s="172"/>
      <c r="AW42" s="173"/>
      <c r="AX42" s="174"/>
      <c r="AY42" s="177" t="s">
        <v>550</v>
      </c>
      <c r="AZ42" s="176"/>
      <c r="BA42" s="178" t="str">
        <f>VLOOKUP(AY42,[1]我孫子!$C:$H,2,0)</f>
        <v>布佐１丁目－①</v>
      </c>
      <c r="BB42" s="179"/>
      <c r="BC42" s="179"/>
      <c r="BD42" s="179"/>
      <c r="BE42" s="179"/>
      <c r="BF42" s="179"/>
      <c r="BG42" s="179"/>
      <c r="BH42" s="180"/>
      <c r="BI42" s="181">
        <f>VLOOKUP(AY42,[1]我孫子!$C:$H,5,0)</f>
        <v>365</v>
      </c>
      <c r="BJ42" s="173"/>
      <c r="BK42" s="174"/>
      <c r="BL42" s="172"/>
      <c r="BM42" s="173"/>
      <c r="BN42" s="174"/>
      <c r="BQ42" s="183" t="s">
        <v>551</v>
      </c>
      <c r="BR42" s="184"/>
      <c r="BS42" s="184"/>
      <c r="BT42" s="184"/>
      <c r="BU42" s="184"/>
      <c r="BV42" s="184"/>
      <c r="BW42" s="184"/>
      <c r="BX42" s="184"/>
      <c r="BY42" s="184"/>
      <c r="BZ42" s="184"/>
      <c r="CA42" s="185">
        <f>SUM(CA28:CC41)</f>
        <v>5580</v>
      </c>
      <c r="CB42" s="185"/>
      <c r="CC42" s="186"/>
      <c r="CD42" s="187" t="str">
        <f>IF(CQ64="●","●",IF(COUNTA(CD28:CD41)=0,"",SUMIF(CD28:CD41,"●",CA28:CA41)+SUM(CD28:CD41)))</f>
        <v/>
      </c>
      <c r="CE42" s="188"/>
      <c r="CF42" s="189"/>
      <c r="CG42" s="209" t="s">
        <v>552</v>
      </c>
      <c r="CH42" s="394"/>
      <c r="CI42" s="178" t="str">
        <f>VLOOKUP(CG42,[1]野田!$C:$H,2,0)</f>
        <v>梅郷駅東口</v>
      </c>
      <c r="CJ42" s="179"/>
      <c r="CK42" s="179"/>
      <c r="CL42" s="179"/>
      <c r="CM42" s="179"/>
      <c r="CN42" s="179"/>
      <c r="CO42" s="179"/>
      <c r="CP42" s="180"/>
      <c r="CQ42" s="181">
        <f>VLOOKUP(CG42,[1]野田!$C:$H,5,0)</f>
        <v>360</v>
      </c>
      <c r="CR42" s="173"/>
      <c r="CS42" s="174"/>
      <c r="CT42" s="172"/>
      <c r="CU42" s="173"/>
      <c r="CV42" s="174"/>
    </row>
    <row r="43" spans="1:100" ht="14.25" customHeight="1" x14ac:dyDescent="0.2">
      <c r="A43" s="175" t="s">
        <v>553</v>
      </c>
      <c r="B43" s="176"/>
      <c r="C43" s="178" t="str">
        <f>VLOOKUP(A43,[1]柏北!$C:$H,2,0)</f>
        <v>松葉町4</v>
      </c>
      <c r="D43" s="179"/>
      <c r="E43" s="179"/>
      <c r="F43" s="179"/>
      <c r="G43" s="179"/>
      <c r="H43" s="179"/>
      <c r="I43" s="179"/>
      <c r="J43" s="180"/>
      <c r="K43" s="181">
        <f>VLOOKUP(A43,[1]柏北!$C:$H,5,0)</f>
        <v>660</v>
      </c>
      <c r="L43" s="173"/>
      <c r="M43" s="174"/>
      <c r="N43" s="172"/>
      <c r="O43" s="173"/>
      <c r="P43" s="174"/>
      <c r="Q43" s="175" t="s">
        <v>554</v>
      </c>
      <c r="R43" s="176"/>
      <c r="S43" s="178" t="str">
        <f>VLOOKUP(Q43,[1]柏北!$C:$H,2,0)</f>
        <v>西原1Ｂ・２</v>
      </c>
      <c r="T43" s="179"/>
      <c r="U43" s="179"/>
      <c r="V43" s="179"/>
      <c r="W43" s="179"/>
      <c r="X43" s="179"/>
      <c r="Y43" s="179"/>
      <c r="Z43" s="180"/>
      <c r="AA43" s="181">
        <f>VLOOKUP(Q43,[1]柏北!$C:$H,5,0)</f>
        <v>475</v>
      </c>
      <c r="AB43" s="173"/>
      <c r="AC43" s="174"/>
      <c r="AD43" s="172"/>
      <c r="AE43" s="173"/>
      <c r="AF43" s="389"/>
      <c r="AI43" s="177" t="s">
        <v>555</v>
      </c>
      <c r="AJ43" s="176"/>
      <c r="AK43" s="178" t="str">
        <f>VLOOKUP(AI43,[1]我孫子!$C:$H,2,0)</f>
        <v>寿１-①</v>
      </c>
      <c r="AL43" s="179"/>
      <c r="AM43" s="179"/>
      <c r="AN43" s="179"/>
      <c r="AO43" s="179"/>
      <c r="AP43" s="179"/>
      <c r="AQ43" s="179"/>
      <c r="AR43" s="180"/>
      <c r="AS43" s="181">
        <f>VLOOKUP(AI43,[1]我孫子!$C:$H,5,0)</f>
        <v>370</v>
      </c>
      <c r="AT43" s="173"/>
      <c r="AU43" s="174"/>
      <c r="AV43" s="172"/>
      <c r="AW43" s="173"/>
      <c r="AX43" s="174"/>
      <c r="AY43" s="177" t="s">
        <v>556</v>
      </c>
      <c r="AZ43" s="176"/>
      <c r="BA43" s="178" t="str">
        <f>VLOOKUP(AY43,[1]我孫子!$C:$H,2,0)</f>
        <v>布佐１丁目－②</v>
      </c>
      <c r="BB43" s="179"/>
      <c r="BC43" s="179"/>
      <c r="BD43" s="179"/>
      <c r="BE43" s="179"/>
      <c r="BF43" s="179"/>
      <c r="BG43" s="179"/>
      <c r="BH43" s="180"/>
      <c r="BI43" s="181">
        <f>VLOOKUP(AY43,[1]我孫子!$C:$H,5,0)</f>
        <v>390</v>
      </c>
      <c r="BJ43" s="173"/>
      <c r="BK43" s="174"/>
      <c r="BL43" s="172"/>
      <c r="BM43" s="173"/>
      <c r="BN43" s="174"/>
      <c r="BQ43" s="393" t="s">
        <v>557</v>
      </c>
      <c r="BR43" s="394"/>
      <c r="BS43" s="178" t="str">
        <f>VLOOKUP(BQ43,[1]野田!$C:$H,2,0)</f>
        <v>清水高校南</v>
      </c>
      <c r="BT43" s="179"/>
      <c r="BU43" s="179"/>
      <c r="BV43" s="179"/>
      <c r="BW43" s="179"/>
      <c r="BX43" s="179"/>
      <c r="BY43" s="179"/>
      <c r="BZ43" s="180"/>
      <c r="CA43" s="181">
        <f>VLOOKUP(BQ43,[1]野田!$C:$H,5,0)</f>
        <v>350</v>
      </c>
      <c r="CB43" s="173"/>
      <c r="CC43" s="174"/>
      <c r="CD43" s="172"/>
      <c r="CE43" s="173"/>
      <c r="CF43" s="174"/>
      <c r="CG43" s="209" t="s">
        <v>558</v>
      </c>
      <c r="CH43" s="394"/>
      <c r="CI43" s="178" t="str">
        <f>VLOOKUP(CG43,[1]野田!$C:$H,2,0)</f>
        <v>南ｺﾐｭﾆﾃｨｰｾﾝﾀｰ</v>
      </c>
      <c r="CJ43" s="179"/>
      <c r="CK43" s="179"/>
      <c r="CL43" s="179"/>
      <c r="CM43" s="179"/>
      <c r="CN43" s="179"/>
      <c r="CO43" s="179"/>
      <c r="CP43" s="180"/>
      <c r="CQ43" s="181">
        <f>VLOOKUP(CG43,[1]野田!$C:$H,5,0)</f>
        <v>230</v>
      </c>
      <c r="CR43" s="173"/>
      <c r="CS43" s="174"/>
      <c r="CT43" s="172"/>
      <c r="CU43" s="173"/>
      <c r="CV43" s="174"/>
    </row>
    <row r="44" spans="1:100" ht="14.25" customHeight="1" x14ac:dyDescent="0.2">
      <c r="A44" s="175" t="s">
        <v>559</v>
      </c>
      <c r="B44" s="176"/>
      <c r="C44" s="178" t="str">
        <f>VLOOKUP(A44,[1]柏北!$C:$H,2,0)</f>
        <v>松葉町5Ａ</v>
      </c>
      <c r="D44" s="179"/>
      <c r="E44" s="179"/>
      <c r="F44" s="179"/>
      <c r="G44" s="179"/>
      <c r="H44" s="179"/>
      <c r="I44" s="179"/>
      <c r="J44" s="180"/>
      <c r="K44" s="181">
        <f>VLOOKUP(A44,[1]柏北!$C:$H,5,0)</f>
        <v>630</v>
      </c>
      <c r="L44" s="173"/>
      <c r="M44" s="174"/>
      <c r="N44" s="172"/>
      <c r="O44" s="173"/>
      <c r="P44" s="174"/>
      <c r="Q44" s="175" t="s">
        <v>560</v>
      </c>
      <c r="R44" s="176"/>
      <c r="S44" s="178" t="str">
        <f>VLOOKUP(Q44,[1]柏北!$C:$H,2,0)</f>
        <v>西原2</v>
      </c>
      <c r="T44" s="179"/>
      <c r="U44" s="179"/>
      <c r="V44" s="179"/>
      <c r="W44" s="179"/>
      <c r="X44" s="179"/>
      <c r="Y44" s="179"/>
      <c r="Z44" s="180"/>
      <c r="AA44" s="181">
        <f>VLOOKUP(Q44,[1]柏北!$C:$H,5,0)</f>
        <v>260</v>
      </c>
      <c r="AB44" s="173"/>
      <c r="AC44" s="174"/>
      <c r="AD44" s="172"/>
      <c r="AE44" s="173"/>
      <c r="AF44" s="389"/>
      <c r="AI44" s="177" t="s">
        <v>561</v>
      </c>
      <c r="AJ44" s="176"/>
      <c r="AK44" s="178" t="str">
        <f>VLOOKUP(AI44,[1]我孫子!$C:$H,2,0)</f>
        <v>寿１-②</v>
      </c>
      <c r="AL44" s="179"/>
      <c r="AM44" s="179"/>
      <c r="AN44" s="179"/>
      <c r="AO44" s="179"/>
      <c r="AP44" s="179"/>
      <c r="AQ44" s="179"/>
      <c r="AR44" s="180"/>
      <c r="AS44" s="181">
        <f>VLOOKUP(AI44,[1]我孫子!$C:$H,5,0)</f>
        <v>420</v>
      </c>
      <c r="AT44" s="173"/>
      <c r="AU44" s="174"/>
      <c r="AV44" s="172"/>
      <c r="AW44" s="173"/>
      <c r="AX44" s="174"/>
      <c r="AY44" s="404" t="s">
        <v>562</v>
      </c>
      <c r="AZ44" s="212"/>
      <c r="BA44" s="212"/>
      <c r="BB44" s="212"/>
      <c r="BC44" s="212"/>
      <c r="BD44" s="212"/>
      <c r="BE44" s="212"/>
      <c r="BF44" s="212"/>
      <c r="BG44" s="212"/>
      <c r="BH44" s="213"/>
      <c r="BI44" s="185">
        <f>SUM(BI42:BK43)</f>
        <v>755</v>
      </c>
      <c r="BJ44" s="185"/>
      <c r="BK44" s="186"/>
      <c r="BL44" s="187" t="str">
        <f>IF(BI60="●","●",IF(COUNTA(BL42:BL43)=0,"",SUMIF(BL42:BL43,"●",BI42:BI43)+SUM(BL42:BL43)))</f>
        <v/>
      </c>
      <c r="BM44" s="188"/>
      <c r="BN44" s="189"/>
      <c r="BQ44" s="393" t="s">
        <v>563</v>
      </c>
      <c r="BR44" s="394"/>
      <c r="BS44" s="178" t="str">
        <f>VLOOKUP(BQ44,[1]野田!$C:$H,2,0)</f>
        <v>清水公園前</v>
      </c>
      <c r="BT44" s="179"/>
      <c r="BU44" s="179"/>
      <c r="BV44" s="179"/>
      <c r="BW44" s="179"/>
      <c r="BX44" s="179"/>
      <c r="BY44" s="179"/>
      <c r="BZ44" s="180"/>
      <c r="CA44" s="181">
        <f>VLOOKUP(BQ44,[1]野田!$C:$H,5,0)</f>
        <v>500</v>
      </c>
      <c r="CB44" s="173"/>
      <c r="CC44" s="174"/>
      <c r="CD44" s="172"/>
      <c r="CE44" s="173"/>
      <c r="CF44" s="174"/>
      <c r="CG44" s="209" t="s">
        <v>564</v>
      </c>
      <c r="CH44" s="394"/>
      <c r="CI44" s="178" t="str">
        <f>VLOOKUP(CG44,[1]野田!$C:$H,2,0)</f>
        <v>東新田公園Ａ</v>
      </c>
      <c r="CJ44" s="179"/>
      <c r="CK44" s="179"/>
      <c r="CL44" s="179"/>
      <c r="CM44" s="179"/>
      <c r="CN44" s="179"/>
      <c r="CO44" s="179"/>
      <c r="CP44" s="180"/>
      <c r="CQ44" s="181">
        <f>VLOOKUP(CG44,[1]野田!$C:$H,5,0)</f>
        <v>375</v>
      </c>
      <c r="CR44" s="173"/>
      <c r="CS44" s="174"/>
      <c r="CT44" s="172"/>
      <c r="CU44" s="173"/>
      <c r="CV44" s="174"/>
    </row>
    <row r="45" spans="1:100" ht="14.25" customHeight="1" x14ac:dyDescent="0.2">
      <c r="A45" s="175" t="s">
        <v>565</v>
      </c>
      <c r="B45" s="176"/>
      <c r="C45" s="178" t="str">
        <f>VLOOKUP(A45,[1]柏北!$C:$H,2,0)</f>
        <v>松葉町5Ｂ</v>
      </c>
      <c r="D45" s="179"/>
      <c r="E45" s="179"/>
      <c r="F45" s="179"/>
      <c r="G45" s="179"/>
      <c r="H45" s="179"/>
      <c r="I45" s="179"/>
      <c r="J45" s="180"/>
      <c r="K45" s="181">
        <f>VLOOKUP(A45,[1]柏北!$C:$H,5,0)</f>
        <v>690</v>
      </c>
      <c r="L45" s="173"/>
      <c r="M45" s="174"/>
      <c r="N45" s="172"/>
      <c r="O45" s="173"/>
      <c r="P45" s="174"/>
      <c r="Q45" s="177" t="s">
        <v>566</v>
      </c>
      <c r="R45" s="182"/>
      <c r="S45" s="178" t="str">
        <f>VLOOKUP(Q45,[1]柏北!$C:$H,2,0)</f>
        <v>西原3</v>
      </c>
      <c r="T45" s="179"/>
      <c r="U45" s="179"/>
      <c r="V45" s="179"/>
      <c r="W45" s="179"/>
      <c r="X45" s="179"/>
      <c r="Y45" s="179"/>
      <c r="Z45" s="180"/>
      <c r="AA45" s="181">
        <f>VLOOKUP(Q45,[1]柏北!$C:$H,5,0)</f>
        <v>460</v>
      </c>
      <c r="AB45" s="173"/>
      <c r="AC45" s="174"/>
      <c r="AD45" s="172"/>
      <c r="AE45" s="173"/>
      <c r="AF45" s="389"/>
      <c r="AI45" s="183" t="s">
        <v>567</v>
      </c>
      <c r="AJ45" s="184"/>
      <c r="AK45" s="184"/>
      <c r="AL45" s="184"/>
      <c r="AM45" s="184"/>
      <c r="AN45" s="184"/>
      <c r="AO45" s="184"/>
      <c r="AP45" s="184"/>
      <c r="AQ45" s="184"/>
      <c r="AR45" s="184"/>
      <c r="AS45" s="185">
        <f>SUM(AS35:AU44)</f>
        <v>4240</v>
      </c>
      <c r="AT45" s="185"/>
      <c r="AU45" s="186"/>
      <c r="AV45" s="187" t="str">
        <f>IF(BI60="●","●",IF(COUNTA(AV35:AV44)=0,"",SUMIF(AV35:AV44,"●",AS35:AS44)+SUM(AV35:AV44)))</f>
        <v/>
      </c>
      <c r="AW45" s="188"/>
      <c r="AX45" s="189"/>
      <c r="AY45" s="177" t="s">
        <v>568</v>
      </c>
      <c r="AZ45" s="176"/>
      <c r="BA45" s="178" t="str">
        <f>VLOOKUP(AY45,[1]我孫子!$C:$H,2,0)</f>
        <v>布佐平和台１</v>
      </c>
      <c r="BB45" s="179"/>
      <c r="BC45" s="179"/>
      <c r="BD45" s="179"/>
      <c r="BE45" s="179"/>
      <c r="BF45" s="179"/>
      <c r="BG45" s="179"/>
      <c r="BH45" s="180"/>
      <c r="BI45" s="181">
        <f>VLOOKUP(AY45,[1]我孫子!$C:$H,5,0)</f>
        <v>460</v>
      </c>
      <c r="BJ45" s="173"/>
      <c r="BK45" s="174"/>
      <c r="BL45" s="172"/>
      <c r="BM45" s="173"/>
      <c r="BN45" s="174"/>
      <c r="BQ45" s="393" t="s">
        <v>569</v>
      </c>
      <c r="BR45" s="394"/>
      <c r="BS45" s="178" t="str">
        <f>VLOOKUP(BQ45,[1]野田!$C:$H,2,0)</f>
        <v>旧さくら並木</v>
      </c>
      <c r="BT45" s="179"/>
      <c r="BU45" s="179"/>
      <c r="BV45" s="179"/>
      <c r="BW45" s="179"/>
      <c r="BX45" s="179"/>
      <c r="BY45" s="179"/>
      <c r="BZ45" s="180"/>
      <c r="CA45" s="181">
        <f>VLOOKUP(BQ45,[1]野田!$C:$H,5,0)</f>
        <v>480</v>
      </c>
      <c r="CB45" s="173"/>
      <c r="CC45" s="174"/>
      <c r="CD45" s="172"/>
      <c r="CE45" s="173"/>
      <c r="CF45" s="174"/>
      <c r="CG45" s="209" t="s">
        <v>570</v>
      </c>
      <c r="CH45" s="394"/>
      <c r="CI45" s="178" t="str">
        <f>VLOOKUP(CG45,[1]野田!$C:$H,2,0)</f>
        <v>東新田公園B</v>
      </c>
      <c r="CJ45" s="179"/>
      <c r="CK45" s="179"/>
      <c r="CL45" s="179"/>
      <c r="CM45" s="179"/>
      <c r="CN45" s="179"/>
      <c r="CO45" s="179"/>
      <c r="CP45" s="180"/>
      <c r="CQ45" s="181">
        <f>VLOOKUP(CG45,[1]野田!$C:$H,5,0)</f>
        <v>580</v>
      </c>
      <c r="CR45" s="173"/>
      <c r="CS45" s="174"/>
      <c r="CT45" s="172"/>
      <c r="CU45" s="173"/>
      <c r="CV45" s="174"/>
    </row>
    <row r="46" spans="1:100" ht="14.25" customHeight="1" x14ac:dyDescent="0.2">
      <c r="A46" s="175" t="s">
        <v>571</v>
      </c>
      <c r="B46" s="176"/>
      <c r="C46" s="178" t="str">
        <f>VLOOKUP(A46,[1]柏北!$C:$H,2,0)</f>
        <v>松葉町7</v>
      </c>
      <c r="D46" s="179"/>
      <c r="E46" s="179"/>
      <c r="F46" s="179"/>
      <c r="G46" s="179"/>
      <c r="H46" s="179"/>
      <c r="I46" s="179"/>
      <c r="J46" s="180"/>
      <c r="K46" s="181">
        <f>VLOOKUP(A46,[1]柏北!$C:$H,5,0)</f>
        <v>470</v>
      </c>
      <c r="L46" s="173"/>
      <c r="M46" s="174"/>
      <c r="N46" s="172"/>
      <c r="O46" s="173"/>
      <c r="P46" s="174"/>
      <c r="Q46" s="175" t="s">
        <v>572</v>
      </c>
      <c r="R46" s="176"/>
      <c r="S46" s="178" t="str">
        <f>VLOOKUP(Q46,[1]柏北!$C:$H,2,0)</f>
        <v>西原4</v>
      </c>
      <c r="T46" s="179"/>
      <c r="U46" s="179"/>
      <c r="V46" s="179"/>
      <c r="W46" s="179"/>
      <c r="X46" s="179"/>
      <c r="Y46" s="179"/>
      <c r="Z46" s="180"/>
      <c r="AA46" s="181">
        <f>VLOOKUP(Q46,[1]柏北!$C:$H,5,0)</f>
        <v>505</v>
      </c>
      <c r="AB46" s="173"/>
      <c r="AC46" s="174"/>
      <c r="AD46" s="172"/>
      <c r="AE46" s="173"/>
      <c r="AF46" s="389"/>
      <c r="AI46" s="177" t="s">
        <v>573</v>
      </c>
      <c r="AJ46" s="176"/>
      <c r="AK46" s="178" t="str">
        <f>VLOOKUP(AI46,[1]我孫子!$C:$H,2,0)</f>
        <v>湖北駅北口</v>
      </c>
      <c r="AL46" s="179"/>
      <c r="AM46" s="179"/>
      <c r="AN46" s="179"/>
      <c r="AO46" s="179"/>
      <c r="AP46" s="179"/>
      <c r="AQ46" s="179"/>
      <c r="AR46" s="180"/>
      <c r="AS46" s="181">
        <f>VLOOKUP(AI46,[1]我孫子!$C:$H,5,0)</f>
        <v>400</v>
      </c>
      <c r="AT46" s="173"/>
      <c r="AU46" s="174"/>
      <c r="AV46" s="172"/>
      <c r="AW46" s="173"/>
      <c r="AX46" s="174"/>
      <c r="AY46" s="177" t="s">
        <v>574</v>
      </c>
      <c r="AZ46" s="176"/>
      <c r="BA46" s="178" t="str">
        <f>VLOOKUP(AY46,[1]我孫子!$C:$H,2,0)</f>
        <v>布佐平和台２・４</v>
      </c>
      <c r="BB46" s="179"/>
      <c r="BC46" s="179"/>
      <c r="BD46" s="179"/>
      <c r="BE46" s="179"/>
      <c r="BF46" s="179"/>
      <c r="BG46" s="179"/>
      <c r="BH46" s="180"/>
      <c r="BI46" s="181">
        <f>VLOOKUP(AY46,[1]我孫子!$C:$H,5,0)</f>
        <v>345</v>
      </c>
      <c r="BJ46" s="173"/>
      <c r="BK46" s="174"/>
      <c r="BL46" s="172"/>
      <c r="BM46" s="173"/>
      <c r="BN46" s="174"/>
      <c r="BQ46" s="393" t="s">
        <v>575</v>
      </c>
      <c r="BR46" s="394"/>
      <c r="BS46" s="178" t="str">
        <f>VLOOKUP(BQ46,[1]野田!$C:$H,2,0)</f>
        <v>西光院</v>
      </c>
      <c r="BT46" s="179"/>
      <c r="BU46" s="179"/>
      <c r="BV46" s="179"/>
      <c r="BW46" s="179"/>
      <c r="BX46" s="179"/>
      <c r="BY46" s="179"/>
      <c r="BZ46" s="180"/>
      <c r="CA46" s="181">
        <f>VLOOKUP(BQ46,[1]野田!$C:$H,5,0)</f>
        <v>485</v>
      </c>
      <c r="CB46" s="173"/>
      <c r="CC46" s="174"/>
      <c r="CD46" s="172"/>
      <c r="CE46" s="173"/>
      <c r="CF46" s="174"/>
      <c r="CG46" s="209" t="s">
        <v>576</v>
      </c>
      <c r="CH46" s="394"/>
      <c r="CI46" s="178" t="str">
        <f>VLOOKUP(CG46,[1]野田!$C:$H,2,0)</f>
        <v>西亀山市民の森</v>
      </c>
      <c r="CJ46" s="179"/>
      <c r="CK46" s="179"/>
      <c r="CL46" s="179"/>
      <c r="CM46" s="179"/>
      <c r="CN46" s="179"/>
      <c r="CO46" s="179"/>
      <c r="CP46" s="180"/>
      <c r="CQ46" s="181">
        <f>VLOOKUP(CG46,[1]野田!$C:$H,5,0)</f>
        <v>550</v>
      </c>
      <c r="CR46" s="173"/>
      <c r="CS46" s="174"/>
      <c r="CT46" s="172"/>
      <c r="CU46" s="173"/>
      <c r="CV46" s="174"/>
    </row>
    <row r="47" spans="1:100" ht="14.25" customHeight="1" x14ac:dyDescent="0.2">
      <c r="A47" s="183" t="s">
        <v>577</v>
      </c>
      <c r="B47" s="184"/>
      <c r="C47" s="184"/>
      <c r="D47" s="184"/>
      <c r="E47" s="184"/>
      <c r="F47" s="184"/>
      <c r="G47" s="184"/>
      <c r="H47" s="184"/>
      <c r="I47" s="184"/>
      <c r="J47" s="184"/>
      <c r="K47" s="185">
        <f>SUM(K39:M46)</f>
        <v>4265</v>
      </c>
      <c r="L47" s="185"/>
      <c r="M47" s="186"/>
      <c r="N47" s="187" t="str">
        <f>IF(AA58="●","●",IF(COUNTA(N39:N46)=0,"",SUMIF(N39:N46,"●",K39:K46)+SUM(N39:N46)))</f>
        <v/>
      </c>
      <c r="O47" s="188"/>
      <c r="P47" s="189"/>
      <c r="Q47" s="175" t="s">
        <v>578</v>
      </c>
      <c r="R47" s="176"/>
      <c r="S47" s="178" t="str">
        <f>VLOOKUP(Q47,[1]柏北!$C:$H,2,0)</f>
        <v>西原5Ａ</v>
      </c>
      <c r="T47" s="179"/>
      <c r="U47" s="179"/>
      <c r="V47" s="179"/>
      <c r="W47" s="179"/>
      <c r="X47" s="179"/>
      <c r="Y47" s="179"/>
      <c r="Z47" s="180"/>
      <c r="AA47" s="181">
        <f>VLOOKUP(Q47,[1]柏北!$C:$H,5,0)</f>
        <v>300</v>
      </c>
      <c r="AB47" s="173"/>
      <c r="AC47" s="174"/>
      <c r="AD47" s="172"/>
      <c r="AE47" s="173"/>
      <c r="AF47" s="389"/>
      <c r="AI47" s="177" t="s">
        <v>579</v>
      </c>
      <c r="AJ47" s="176"/>
      <c r="AK47" s="178" t="str">
        <f>VLOOKUP(AI47,[1]我孫子!$C:$H,2,0)</f>
        <v>中峠台①</v>
      </c>
      <c r="AL47" s="179"/>
      <c r="AM47" s="179"/>
      <c r="AN47" s="179"/>
      <c r="AO47" s="179"/>
      <c r="AP47" s="179"/>
      <c r="AQ47" s="179"/>
      <c r="AR47" s="180"/>
      <c r="AS47" s="181">
        <f>VLOOKUP(AI47,[1]我孫子!$C:$H,5,0)</f>
        <v>560</v>
      </c>
      <c r="AT47" s="173"/>
      <c r="AU47" s="174"/>
      <c r="AV47" s="172"/>
      <c r="AW47" s="173"/>
      <c r="AX47" s="174"/>
      <c r="AY47" s="177" t="s">
        <v>580</v>
      </c>
      <c r="AZ47" s="176"/>
      <c r="BA47" s="178" t="str">
        <f>VLOOKUP(AY47,[1]我孫子!$C:$H,2,0)</f>
        <v>布佐平和台３・４</v>
      </c>
      <c r="BB47" s="179"/>
      <c r="BC47" s="179"/>
      <c r="BD47" s="179"/>
      <c r="BE47" s="179"/>
      <c r="BF47" s="179"/>
      <c r="BG47" s="179"/>
      <c r="BH47" s="180"/>
      <c r="BI47" s="181">
        <f>VLOOKUP(AY47,[1]我孫子!$C:$H,5,0)</f>
        <v>370</v>
      </c>
      <c r="BJ47" s="173"/>
      <c r="BK47" s="174"/>
      <c r="BL47" s="172"/>
      <c r="BM47" s="173"/>
      <c r="BN47" s="174"/>
      <c r="BQ47" s="393" t="s">
        <v>581</v>
      </c>
      <c r="BR47" s="394"/>
      <c r="BS47" s="178" t="str">
        <f>VLOOKUP(BQ47,[1]野田!$C:$H,2,0)</f>
        <v>清水台小東</v>
      </c>
      <c r="BT47" s="179"/>
      <c r="BU47" s="179"/>
      <c r="BV47" s="179"/>
      <c r="BW47" s="179"/>
      <c r="BX47" s="179"/>
      <c r="BY47" s="179"/>
      <c r="BZ47" s="180"/>
      <c r="CA47" s="181">
        <f>VLOOKUP(BQ47,[1]野田!$C:$H,5,0)</f>
        <v>605</v>
      </c>
      <c r="CB47" s="173"/>
      <c r="CC47" s="174"/>
      <c r="CD47" s="172"/>
      <c r="CE47" s="173"/>
      <c r="CF47" s="174"/>
      <c r="CG47" s="209" t="s">
        <v>582</v>
      </c>
      <c r="CH47" s="394"/>
      <c r="CI47" s="178" t="str">
        <f>VLOOKUP(CG47,[1]野田!$C:$H,2,0)</f>
        <v>山崎どんぐり公園</v>
      </c>
      <c r="CJ47" s="179"/>
      <c r="CK47" s="179"/>
      <c r="CL47" s="179"/>
      <c r="CM47" s="179"/>
      <c r="CN47" s="179"/>
      <c r="CO47" s="179"/>
      <c r="CP47" s="180"/>
      <c r="CQ47" s="181">
        <f>VLOOKUP(CG47,[1]野田!$C:$H,5,0)</f>
        <v>415</v>
      </c>
      <c r="CR47" s="173"/>
      <c r="CS47" s="174"/>
      <c r="CT47" s="172"/>
      <c r="CU47" s="173"/>
      <c r="CV47" s="174"/>
    </row>
    <row r="48" spans="1:100" ht="14.25" customHeight="1" x14ac:dyDescent="0.2">
      <c r="A48" s="413" t="s">
        <v>583</v>
      </c>
      <c r="B48" s="210"/>
      <c r="C48" s="178" t="str">
        <f>VLOOKUP(A48,[1]柏北!$C:$H,2,0)</f>
        <v>花野井１松葉町6</v>
      </c>
      <c r="D48" s="179"/>
      <c r="E48" s="179"/>
      <c r="F48" s="179"/>
      <c r="G48" s="179"/>
      <c r="H48" s="179"/>
      <c r="I48" s="179"/>
      <c r="J48" s="180"/>
      <c r="K48" s="181">
        <f>VLOOKUP(A48,[1]柏北!$C:$H,5,0)</f>
        <v>630</v>
      </c>
      <c r="L48" s="173"/>
      <c r="M48" s="174"/>
      <c r="N48" s="172"/>
      <c r="O48" s="173"/>
      <c r="P48" s="174"/>
      <c r="Q48" s="175" t="s">
        <v>584</v>
      </c>
      <c r="R48" s="176"/>
      <c r="S48" s="178" t="str">
        <f>VLOOKUP(Q48,[1]柏北!$C:$H,2,0)</f>
        <v>西原５Ｂ</v>
      </c>
      <c r="T48" s="179"/>
      <c r="U48" s="179"/>
      <c r="V48" s="179"/>
      <c r="W48" s="179"/>
      <c r="X48" s="179"/>
      <c r="Y48" s="179"/>
      <c r="Z48" s="180"/>
      <c r="AA48" s="181">
        <f>VLOOKUP(Q48,[1]柏北!$C:$H,5,0)</f>
        <v>375</v>
      </c>
      <c r="AB48" s="173"/>
      <c r="AC48" s="174"/>
      <c r="AD48" s="172"/>
      <c r="AE48" s="173"/>
      <c r="AF48" s="389"/>
      <c r="AI48" s="177" t="s">
        <v>585</v>
      </c>
      <c r="AJ48" s="176"/>
      <c r="AK48" s="178" t="str">
        <f>VLOOKUP(AI48,[1]我孫子!$C:$H,2,0)</f>
        <v>中峠台②</v>
      </c>
      <c r="AL48" s="179"/>
      <c r="AM48" s="179"/>
      <c r="AN48" s="179"/>
      <c r="AO48" s="179"/>
      <c r="AP48" s="179"/>
      <c r="AQ48" s="179"/>
      <c r="AR48" s="180"/>
      <c r="AS48" s="181">
        <f>VLOOKUP(AI48,[1]我孫子!$C:$H,5,0)</f>
        <v>470</v>
      </c>
      <c r="AT48" s="173"/>
      <c r="AU48" s="174"/>
      <c r="AV48" s="172"/>
      <c r="AW48" s="173"/>
      <c r="AX48" s="174"/>
      <c r="AY48" s="177" t="s">
        <v>586</v>
      </c>
      <c r="AZ48" s="176"/>
      <c r="BA48" s="178" t="str">
        <f>VLOOKUP(AY48,[1]我孫子!$C:$H,2,0)</f>
        <v>布佐平和台６</v>
      </c>
      <c r="BB48" s="179"/>
      <c r="BC48" s="179"/>
      <c r="BD48" s="179"/>
      <c r="BE48" s="179"/>
      <c r="BF48" s="179"/>
      <c r="BG48" s="179"/>
      <c r="BH48" s="180"/>
      <c r="BI48" s="181">
        <f>VLOOKUP(AY48,[1]我孫子!$C:$H,5,0)</f>
        <v>330</v>
      </c>
      <c r="BJ48" s="173"/>
      <c r="BK48" s="174"/>
      <c r="BL48" s="172"/>
      <c r="BM48" s="173"/>
      <c r="BN48" s="174"/>
      <c r="BQ48" s="393" t="s">
        <v>587</v>
      </c>
      <c r="BR48" s="394"/>
      <c r="BS48" s="178" t="str">
        <f>VLOOKUP(BQ48,[1]野田!$C:$H,2,0)</f>
        <v>乳児保育所</v>
      </c>
      <c r="BT48" s="179"/>
      <c r="BU48" s="179"/>
      <c r="BV48" s="179"/>
      <c r="BW48" s="179"/>
      <c r="BX48" s="179"/>
      <c r="BY48" s="179"/>
      <c r="BZ48" s="180"/>
      <c r="CA48" s="181">
        <f>VLOOKUP(BQ48,[1]野田!$C:$H,5,0)</f>
        <v>500</v>
      </c>
      <c r="CB48" s="173"/>
      <c r="CC48" s="174"/>
      <c r="CD48" s="172"/>
      <c r="CE48" s="173"/>
      <c r="CF48" s="174"/>
      <c r="CG48" s="209" t="s">
        <v>588</v>
      </c>
      <c r="CH48" s="210"/>
      <c r="CI48" s="178" t="str">
        <f>VLOOKUP(CG48,[1]野田!$C:$H,2,0)</f>
        <v>山崎日時計公園</v>
      </c>
      <c r="CJ48" s="179"/>
      <c r="CK48" s="179"/>
      <c r="CL48" s="179"/>
      <c r="CM48" s="179"/>
      <c r="CN48" s="179"/>
      <c r="CO48" s="179"/>
      <c r="CP48" s="180"/>
      <c r="CQ48" s="181">
        <f>VLOOKUP(CG48,[1]野田!$C:$H,5,0)</f>
        <v>380</v>
      </c>
      <c r="CR48" s="173"/>
      <c r="CS48" s="174"/>
      <c r="CT48" s="172"/>
      <c r="CU48" s="173"/>
      <c r="CV48" s="174"/>
    </row>
    <row r="49" spans="1:100" ht="14.25" customHeight="1" x14ac:dyDescent="0.2">
      <c r="A49" s="175" t="s">
        <v>589</v>
      </c>
      <c r="B49" s="176"/>
      <c r="C49" s="178" t="str">
        <f>VLOOKUP(A49,[1]柏北!$C:$H,2,0)</f>
        <v>花野井2松葉町6</v>
      </c>
      <c r="D49" s="179"/>
      <c r="E49" s="179"/>
      <c r="F49" s="179"/>
      <c r="G49" s="179"/>
      <c r="H49" s="179"/>
      <c r="I49" s="179"/>
      <c r="J49" s="180"/>
      <c r="K49" s="181">
        <f>VLOOKUP(A49,[1]柏北!$C:$H,5,0)</f>
        <v>735</v>
      </c>
      <c r="L49" s="173"/>
      <c r="M49" s="174"/>
      <c r="N49" s="172"/>
      <c r="O49" s="173"/>
      <c r="P49" s="174"/>
      <c r="Q49" s="175" t="s">
        <v>590</v>
      </c>
      <c r="R49" s="176"/>
      <c r="S49" s="178" t="str">
        <f>VLOOKUP(Q49,[1]柏北!$C:$H,2,0)</f>
        <v>西原 6 .7A</v>
      </c>
      <c r="T49" s="179"/>
      <c r="U49" s="179"/>
      <c r="V49" s="179"/>
      <c r="W49" s="179"/>
      <c r="X49" s="179"/>
      <c r="Y49" s="179"/>
      <c r="Z49" s="180"/>
      <c r="AA49" s="181">
        <f>VLOOKUP(Q49,[1]柏北!$C:$H,5,0)</f>
        <v>440</v>
      </c>
      <c r="AB49" s="173"/>
      <c r="AC49" s="174"/>
      <c r="AD49" s="172"/>
      <c r="AE49" s="173"/>
      <c r="AF49" s="389"/>
      <c r="AI49" s="177" t="s">
        <v>591</v>
      </c>
      <c r="AJ49" s="176"/>
      <c r="AK49" s="178" t="str">
        <f>VLOOKUP(AI49,[1]我孫子!$C:$H,2,0)</f>
        <v>中峠大和団地</v>
      </c>
      <c r="AL49" s="179"/>
      <c r="AM49" s="179"/>
      <c r="AN49" s="179"/>
      <c r="AO49" s="179"/>
      <c r="AP49" s="179"/>
      <c r="AQ49" s="179"/>
      <c r="AR49" s="180"/>
      <c r="AS49" s="181">
        <f>VLOOKUP(AI49,[1]我孫子!$C:$H,5,0)</f>
        <v>320</v>
      </c>
      <c r="AT49" s="173"/>
      <c r="AU49" s="174"/>
      <c r="AV49" s="172"/>
      <c r="AW49" s="173"/>
      <c r="AX49" s="174"/>
      <c r="AY49" s="177" t="s">
        <v>592</v>
      </c>
      <c r="AZ49" s="176"/>
      <c r="BA49" s="178" t="str">
        <f>VLOOKUP(AY49,[1]我孫子!$C:$H,2,0)</f>
        <v>布佐平和台７</v>
      </c>
      <c r="BB49" s="179"/>
      <c r="BC49" s="179"/>
      <c r="BD49" s="179"/>
      <c r="BE49" s="179"/>
      <c r="BF49" s="179"/>
      <c r="BG49" s="179"/>
      <c r="BH49" s="180"/>
      <c r="BI49" s="181">
        <f>VLOOKUP(AY49,[1]我孫子!$C:$H,5,0)</f>
        <v>240</v>
      </c>
      <c r="BJ49" s="173"/>
      <c r="BK49" s="174"/>
      <c r="BL49" s="172"/>
      <c r="BM49" s="173"/>
      <c r="BN49" s="174"/>
      <c r="BQ49" s="393" t="s">
        <v>593</v>
      </c>
      <c r="BR49" s="394"/>
      <c r="BS49" s="178" t="str">
        <f>VLOOKUP(BQ49,[1]野田!$C:$H,2,0)</f>
        <v>2号鹿島町公園</v>
      </c>
      <c r="BT49" s="179"/>
      <c r="BU49" s="179"/>
      <c r="BV49" s="179"/>
      <c r="BW49" s="179"/>
      <c r="BX49" s="179"/>
      <c r="BY49" s="179"/>
      <c r="BZ49" s="180"/>
      <c r="CA49" s="181">
        <f>VLOOKUP(BQ49,[1]野田!$C:$H,5,0)</f>
        <v>435</v>
      </c>
      <c r="CB49" s="173"/>
      <c r="CC49" s="174"/>
      <c r="CD49" s="172"/>
      <c r="CE49" s="173"/>
      <c r="CF49" s="174"/>
      <c r="CG49" s="209" t="s">
        <v>594</v>
      </c>
      <c r="CH49" s="210"/>
      <c r="CI49" s="178" t="str">
        <f>VLOOKUP(CG49,[1]野田!$C:$H,2,0)</f>
        <v>職安野田出張所</v>
      </c>
      <c r="CJ49" s="179"/>
      <c r="CK49" s="179"/>
      <c r="CL49" s="179"/>
      <c r="CM49" s="179"/>
      <c r="CN49" s="179"/>
      <c r="CO49" s="179"/>
      <c r="CP49" s="180"/>
      <c r="CQ49" s="181">
        <f>VLOOKUP(CG49,[1]野田!$C:$H,5,0)</f>
        <v>600</v>
      </c>
      <c r="CR49" s="173"/>
      <c r="CS49" s="174"/>
      <c r="CT49" s="172"/>
      <c r="CU49" s="173"/>
      <c r="CV49" s="174"/>
    </row>
    <row r="50" spans="1:100" ht="14.25" customHeight="1" x14ac:dyDescent="0.2">
      <c r="A50" s="175" t="s">
        <v>595</v>
      </c>
      <c r="B50" s="176"/>
      <c r="C50" s="178" t="str">
        <f>VLOOKUP(A50,[1]柏北!$C:$H,2,0)</f>
        <v>花野井3</v>
      </c>
      <c r="D50" s="179"/>
      <c r="E50" s="179"/>
      <c r="F50" s="179"/>
      <c r="G50" s="179"/>
      <c r="H50" s="179"/>
      <c r="I50" s="179"/>
      <c r="J50" s="180"/>
      <c r="K50" s="181">
        <f>VLOOKUP(A50,[1]柏北!$C:$H,5,0)</f>
        <v>370</v>
      </c>
      <c r="L50" s="173"/>
      <c r="M50" s="174"/>
      <c r="N50" s="172"/>
      <c r="O50" s="173"/>
      <c r="P50" s="174"/>
      <c r="Q50" s="175" t="s">
        <v>596</v>
      </c>
      <c r="R50" s="176"/>
      <c r="S50" s="178" t="str">
        <f>VLOOKUP(Q50,[1]柏北!$C:$H,2,0)</f>
        <v>西原 6 .7Ｂ</v>
      </c>
      <c r="T50" s="179"/>
      <c r="U50" s="179"/>
      <c r="V50" s="179"/>
      <c r="W50" s="179"/>
      <c r="X50" s="179"/>
      <c r="Y50" s="179"/>
      <c r="Z50" s="180"/>
      <c r="AA50" s="181">
        <f>VLOOKUP(Q50,[1]柏北!$C:$H,5,0)</f>
        <v>310</v>
      </c>
      <c r="AB50" s="173"/>
      <c r="AC50" s="174"/>
      <c r="AD50" s="172"/>
      <c r="AE50" s="173"/>
      <c r="AF50" s="389"/>
      <c r="AI50" s="183" t="s">
        <v>597</v>
      </c>
      <c r="AJ50" s="184"/>
      <c r="AK50" s="184"/>
      <c r="AL50" s="184"/>
      <c r="AM50" s="184"/>
      <c r="AN50" s="184"/>
      <c r="AO50" s="184"/>
      <c r="AP50" s="184"/>
      <c r="AQ50" s="184"/>
      <c r="AR50" s="184"/>
      <c r="AS50" s="185">
        <f>SUM(AS46:AU49)</f>
        <v>1750</v>
      </c>
      <c r="AT50" s="185"/>
      <c r="AU50" s="186"/>
      <c r="AV50" s="187" t="str">
        <f>IF(BI60="●","●",IF(COUNTA(AV46:AV49)=0,"",SUMIF(AV46:AV49,"●",AS46:AS49)+SUM(AV46:AV49)))</f>
        <v/>
      </c>
      <c r="AW50" s="188"/>
      <c r="AX50" s="189"/>
      <c r="AY50" s="183" t="s">
        <v>598</v>
      </c>
      <c r="AZ50" s="184"/>
      <c r="BA50" s="184"/>
      <c r="BB50" s="184"/>
      <c r="BC50" s="184"/>
      <c r="BD50" s="184"/>
      <c r="BE50" s="184"/>
      <c r="BF50" s="184"/>
      <c r="BG50" s="184"/>
      <c r="BH50" s="184"/>
      <c r="BI50" s="185">
        <f>SUM(BI45:BK49)</f>
        <v>1745</v>
      </c>
      <c r="BJ50" s="185"/>
      <c r="BK50" s="186"/>
      <c r="BL50" s="187" t="str">
        <f>IF(BI60="●","●",IF(COUNTA(BL45:BL49)=0,"",SUMIF(BL45:BL49,"●",BI45:BI49)+SUM(BL45:BL49)))</f>
        <v/>
      </c>
      <c r="BM50" s="188"/>
      <c r="BN50" s="189"/>
      <c r="BQ50" s="393" t="s">
        <v>599</v>
      </c>
      <c r="BR50" s="394"/>
      <c r="BS50" s="178" t="str">
        <f>VLOOKUP(BQ50,[1]野田!$C:$H,2,0)</f>
        <v>欅のホール</v>
      </c>
      <c r="BT50" s="179"/>
      <c r="BU50" s="179"/>
      <c r="BV50" s="179"/>
      <c r="BW50" s="179"/>
      <c r="BX50" s="179"/>
      <c r="BY50" s="179"/>
      <c r="BZ50" s="180"/>
      <c r="CA50" s="181">
        <f>VLOOKUP(BQ50,[1]野田!$C:$H,5,0)</f>
        <v>455</v>
      </c>
      <c r="CB50" s="173"/>
      <c r="CC50" s="174"/>
      <c r="CD50" s="172"/>
      <c r="CE50" s="173"/>
      <c r="CF50" s="174"/>
      <c r="CG50" s="209" t="s">
        <v>600</v>
      </c>
      <c r="CH50" s="210"/>
      <c r="CI50" s="178" t="str">
        <f>VLOOKUP(CG50,[1]野田!$C:$H,2,0)</f>
        <v>山崎貝塚町公園</v>
      </c>
      <c r="CJ50" s="179"/>
      <c r="CK50" s="179"/>
      <c r="CL50" s="179"/>
      <c r="CM50" s="179"/>
      <c r="CN50" s="179"/>
      <c r="CO50" s="179"/>
      <c r="CP50" s="180"/>
      <c r="CQ50" s="181">
        <f>VLOOKUP(CG50,[1]野田!$C:$H,5,0)</f>
        <v>630</v>
      </c>
      <c r="CR50" s="173"/>
      <c r="CS50" s="174"/>
      <c r="CT50" s="172"/>
      <c r="CU50" s="173"/>
      <c r="CV50" s="174"/>
    </row>
    <row r="51" spans="1:100" ht="14.25" customHeight="1" x14ac:dyDescent="0.2">
      <c r="A51" s="175" t="s">
        <v>601</v>
      </c>
      <c r="B51" s="176"/>
      <c r="C51" s="178" t="str">
        <f>VLOOKUP(A51,[1]柏北!$C:$H,2,0)</f>
        <v>花野井4松葉町6</v>
      </c>
      <c r="D51" s="179"/>
      <c r="E51" s="179"/>
      <c r="F51" s="179"/>
      <c r="G51" s="179"/>
      <c r="H51" s="179"/>
      <c r="I51" s="179"/>
      <c r="J51" s="180"/>
      <c r="K51" s="181">
        <f>VLOOKUP(A51,[1]柏北!$C:$H,5,0)</f>
        <v>420</v>
      </c>
      <c r="L51" s="173"/>
      <c r="M51" s="174"/>
      <c r="N51" s="172"/>
      <c r="O51" s="173"/>
      <c r="P51" s="174"/>
      <c r="Q51" s="183" t="s">
        <v>602</v>
      </c>
      <c r="R51" s="184"/>
      <c r="S51" s="184"/>
      <c r="T51" s="184"/>
      <c r="U51" s="184"/>
      <c r="V51" s="184"/>
      <c r="W51" s="184"/>
      <c r="X51" s="184"/>
      <c r="Y51" s="184"/>
      <c r="Z51" s="184"/>
      <c r="AA51" s="185">
        <f>SUM(AA42:AC50)</f>
        <v>3595</v>
      </c>
      <c r="AB51" s="185"/>
      <c r="AC51" s="186"/>
      <c r="AD51" s="187" t="str">
        <f>IF(AA58="●","●",IF(COUNTA(AD42:AD50)=0,"",SUMIF(AD42:AD50,"●",AA42:AA50)+SUM(AD42:AD50)))</f>
        <v/>
      </c>
      <c r="AE51" s="188"/>
      <c r="AF51" s="400"/>
      <c r="AI51" s="177" t="s">
        <v>603</v>
      </c>
      <c r="AJ51" s="176"/>
      <c r="AK51" s="178" t="str">
        <f>VLOOKUP(AI51,[1]我孫子!$C:$H,2,0)</f>
        <v>湖北台１</v>
      </c>
      <c r="AL51" s="179"/>
      <c r="AM51" s="179"/>
      <c r="AN51" s="179"/>
      <c r="AO51" s="179"/>
      <c r="AP51" s="179"/>
      <c r="AQ51" s="179"/>
      <c r="AR51" s="180"/>
      <c r="AS51" s="181">
        <f>VLOOKUP(AI51,[1]我孫子!$C:$H,5,0)</f>
        <v>340</v>
      </c>
      <c r="AT51" s="173"/>
      <c r="AU51" s="174"/>
      <c r="AV51" s="172"/>
      <c r="AW51" s="173"/>
      <c r="AX51" s="174"/>
      <c r="AY51" s="177" t="s">
        <v>604</v>
      </c>
      <c r="AZ51" s="176"/>
      <c r="BA51" s="178" t="str">
        <f>VLOOKUP(AY51,[1]我孫子!$C:$H,2,0)</f>
        <v>南新木１・２</v>
      </c>
      <c r="BB51" s="179"/>
      <c r="BC51" s="179"/>
      <c r="BD51" s="179"/>
      <c r="BE51" s="179"/>
      <c r="BF51" s="179"/>
      <c r="BG51" s="179"/>
      <c r="BH51" s="180"/>
      <c r="BI51" s="181">
        <f>VLOOKUP(AY51,[1]我孫子!$C:$H,5,0)</f>
        <v>800</v>
      </c>
      <c r="BJ51" s="173"/>
      <c r="BK51" s="174"/>
      <c r="BL51" s="172"/>
      <c r="BM51" s="173"/>
      <c r="BN51" s="174"/>
      <c r="BQ51" s="393" t="s">
        <v>605</v>
      </c>
      <c r="BR51" s="394"/>
      <c r="BS51" s="178" t="str">
        <f>VLOOKUP(BQ51,[1]野田!$C:$H,2,0)</f>
        <v>中央小</v>
      </c>
      <c r="BT51" s="179"/>
      <c r="BU51" s="179"/>
      <c r="BV51" s="179"/>
      <c r="BW51" s="179"/>
      <c r="BX51" s="179"/>
      <c r="BY51" s="179"/>
      <c r="BZ51" s="180"/>
      <c r="CA51" s="181">
        <f>VLOOKUP(BQ51,[1]野田!$C:$H,5,0)</f>
        <v>310</v>
      </c>
      <c r="CB51" s="173"/>
      <c r="CC51" s="174"/>
      <c r="CD51" s="172"/>
      <c r="CE51" s="173"/>
      <c r="CF51" s="174"/>
      <c r="CG51" s="209" t="s">
        <v>606</v>
      </c>
      <c r="CH51" s="210"/>
      <c r="CI51" s="178" t="str">
        <f>VLOOKUP(CG51,[1]野田!$C:$H,2,0)</f>
        <v>島公園A</v>
      </c>
      <c r="CJ51" s="179"/>
      <c r="CK51" s="179"/>
      <c r="CL51" s="179"/>
      <c r="CM51" s="179"/>
      <c r="CN51" s="179"/>
      <c r="CO51" s="179"/>
      <c r="CP51" s="180"/>
      <c r="CQ51" s="181">
        <f>VLOOKUP(CG51,[1]野田!$C:$H,5,0)</f>
        <v>400</v>
      </c>
      <c r="CR51" s="173"/>
      <c r="CS51" s="174"/>
      <c r="CT51" s="172"/>
      <c r="CU51" s="173"/>
      <c r="CV51" s="174"/>
    </row>
    <row r="52" spans="1:100" ht="14.25" customHeight="1" x14ac:dyDescent="0.2">
      <c r="A52" s="175" t="s">
        <v>607</v>
      </c>
      <c r="B52" s="176"/>
      <c r="C52" s="178" t="str">
        <f>VLOOKUP(A52,[1]柏北!$C:$H,2,0)</f>
        <v>花野井Ａ①</v>
      </c>
      <c r="D52" s="179"/>
      <c r="E52" s="179"/>
      <c r="F52" s="179"/>
      <c r="G52" s="179"/>
      <c r="H52" s="179"/>
      <c r="I52" s="179"/>
      <c r="J52" s="180"/>
      <c r="K52" s="181">
        <f>VLOOKUP(A52,[1]柏北!$C:$H,5,0)</f>
        <v>500</v>
      </c>
      <c r="L52" s="173"/>
      <c r="M52" s="174"/>
      <c r="N52" s="172"/>
      <c r="O52" s="173"/>
      <c r="P52" s="174"/>
      <c r="Q52" s="175" t="s">
        <v>608</v>
      </c>
      <c r="R52" s="176"/>
      <c r="S52" s="178" t="str">
        <f>VLOOKUP(Q52,[1]柏北!$C:$H,2,0)</f>
        <v>西柏台1</v>
      </c>
      <c r="T52" s="179"/>
      <c r="U52" s="179"/>
      <c r="V52" s="179"/>
      <c r="W52" s="179"/>
      <c r="X52" s="179"/>
      <c r="Y52" s="179"/>
      <c r="Z52" s="180"/>
      <c r="AA52" s="181">
        <f>VLOOKUP(Q52,[1]柏北!$C:$H,5,0)</f>
        <v>360</v>
      </c>
      <c r="AB52" s="173"/>
      <c r="AC52" s="174"/>
      <c r="AD52" s="172"/>
      <c r="AE52" s="173"/>
      <c r="AF52" s="389"/>
      <c r="AI52" s="177" t="s">
        <v>609</v>
      </c>
      <c r="AJ52" s="176"/>
      <c r="AK52" s="178" t="str">
        <f>VLOOKUP(AI52,[1]我孫子!$C:$H,2,0)</f>
        <v>湖北台２</v>
      </c>
      <c r="AL52" s="179"/>
      <c r="AM52" s="179"/>
      <c r="AN52" s="179"/>
      <c r="AO52" s="179"/>
      <c r="AP52" s="179"/>
      <c r="AQ52" s="179"/>
      <c r="AR52" s="180"/>
      <c r="AS52" s="181">
        <f>VLOOKUP(AI52,[1]我孫子!$C:$H,5,0)</f>
        <v>390</v>
      </c>
      <c r="AT52" s="173"/>
      <c r="AU52" s="174"/>
      <c r="AV52" s="172"/>
      <c r="AW52" s="173"/>
      <c r="AX52" s="174"/>
      <c r="AY52" s="177" t="s">
        <v>610</v>
      </c>
      <c r="AZ52" s="176"/>
      <c r="BA52" s="178" t="str">
        <f>VLOOKUP(AY52,[1]我孫子!$C:$H,2,0)</f>
        <v>南新木３</v>
      </c>
      <c r="BB52" s="179"/>
      <c r="BC52" s="179"/>
      <c r="BD52" s="179"/>
      <c r="BE52" s="179"/>
      <c r="BF52" s="179"/>
      <c r="BG52" s="179"/>
      <c r="BH52" s="180"/>
      <c r="BI52" s="181">
        <f>VLOOKUP(AY52,[1]我孫子!$C:$H,5,0)</f>
        <v>340</v>
      </c>
      <c r="BJ52" s="173"/>
      <c r="BK52" s="174"/>
      <c r="BL52" s="172"/>
      <c r="BM52" s="173"/>
      <c r="BN52" s="174"/>
      <c r="BQ52" s="393" t="s">
        <v>611</v>
      </c>
      <c r="BR52" s="394"/>
      <c r="BS52" s="178" t="str">
        <f>VLOOKUP(BQ52,[1]野田!$C:$H,2,0)</f>
        <v>中野台県営住宅</v>
      </c>
      <c r="BT52" s="179"/>
      <c r="BU52" s="179"/>
      <c r="BV52" s="179"/>
      <c r="BW52" s="179"/>
      <c r="BX52" s="179"/>
      <c r="BY52" s="179"/>
      <c r="BZ52" s="180"/>
      <c r="CA52" s="181">
        <f>VLOOKUP(BQ52,[1]野田!$C:$H,5,0)</f>
        <v>295</v>
      </c>
      <c r="CB52" s="173"/>
      <c r="CC52" s="174"/>
      <c r="CD52" s="172"/>
      <c r="CE52" s="173"/>
      <c r="CF52" s="174"/>
      <c r="CG52" s="209" t="s">
        <v>612</v>
      </c>
      <c r="CH52" s="210"/>
      <c r="CI52" s="178" t="str">
        <f>VLOOKUP(CG52,[1]野田!$C:$H,2,0)</f>
        <v>島公園B</v>
      </c>
      <c r="CJ52" s="179"/>
      <c r="CK52" s="179"/>
      <c r="CL52" s="179"/>
      <c r="CM52" s="179"/>
      <c r="CN52" s="179"/>
      <c r="CO52" s="179"/>
      <c r="CP52" s="180"/>
      <c r="CQ52" s="181">
        <f>VLOOKUP(CG52,[1]野田!$C:$H,5,0)</f>
        <v>460</v>
      </c>
      <c r="CR52" s="173"/>
      <c r="CS52" s="174"/>
      <c r="CT52" s="172"/>
      <c r="CU52" s="173"/>
      <c r="CV52" s="174"/>
    </row>
    <row r="53" spans="1:100" ht="14.25" customHeight="1" x14ac:dyDescent="0.2">
      <c r="A53" s="177" t="s">
        <v>613</v>
      </c>
      <c r="B53" s="182"/>
      <c r="C53" s="178" t="str">
        <f>VLOOKUP(A53,[1]柏北!$C:$H,2,0)</f>
        <v>花野井Ａ②</v>
      </c>
      <c r="D53" s="179"/>
      <c r="E53" s="179"/>
      <c r="F53" s="179"/>
      <c r="G53" s="179"/>
      <c r="H53" s="179"/>
      <c r="I53" s="179"/>
      <c r="J53" s="180"/>
      <c r="K53" s="181">
        <f>VLOOKUP(A53,[1]柏北!$C:$H,5,0)</f>
        <v>400</v>
      </c>
      <c r="L53" s="173"/>
      <c r="M53" s="174"/>
      <c r="N53" s="172"/>
      <c r="O53" s="173"/>
      <c r="P53" s="174"/>
      <c r="Q53" s="395" t="s">
        <v>614</v>
      </c>
      <c r="R53" s="210"/>
      <c r="S53" s="178" t="str">
        <f>VLOOKUP(Q53,[1]柏北!$C:$H,2,0)</f>
        <v>西柏台2</v>
      </c>
      <c r="T53" s="179"/>
      <c r="U53" s="179"/>
      <c r="V53" s="179"/>
      <c r="W53" s="179"/>
      <c r="X53" s="179"/>
      <c r="Y53" s="179"/>
      <c r="Z53" s="180"/>
      <c r="AA53" s="181">
        <f>VLOOKUP(Q53,[1]柏北!$C:$H,5,0)</f>
        <v>700</v>
      </c>
      <c r="AB53" s="173"/>
      <c r="AC53" s="174"/>
      <c r="AD53" s="172"/>
      <c r="AE53" s="173"/>
      <c r="AF53" s="389"/>
      <c r="AI53" s="177" t="s">
        <v>615</v>
      </c>
      <c r="AJ53" s="176"/>
      <c r="AK53" s="178" t="str">
        <f>VLOOKUP(AI53,[1]我孫子!$C:$H,2,0)</f>
        <v>湖北台３・４</v>
      </c>
      <c r="AL53" s="179"/>
      <c r="AM53" s="179"/>
      <c r="AN53" s="179"/>
      <c r="AO53" s="179"/>
      <c r="AP53" s="179"/>
      <c r="AQ53" s="179"/>
      <c r="AR53" s="180"/>
      <c r="AS53" s="181">
        <f>VLOOKUP(AI53,[1]我孫子!$C:$H,5,0)</f>
        <v>520</v>
      </c>
      <c r="AT53" s="173"/>
      <c r="AU53" s="174"/>
      <c r="AV53" s="172"/>
      <c r="AW53" s="173"/>
      <c r="AX53" s="174"/>
      <c r="AY53" s="177" t="s">
        <v>616</v>
      </c>
      <c r="AZ53" s="176"/>
      <c r="BA53" s="178" t="str">
        <f>VLOOKUP(AY53,[1]我孫子!$C:$H,2,0)</f>
        <v>南新木４</v>
      </c>
      <c r="BB53" s="179"/>
      <c r="BC53" s="179"/>
      <c r="BD53" s="179"/>
      <c r="BE53" s="179"/>
      <c r="BF53" s="179"/>
      <c r="BG53" s="179"/>
      <c r="BH53" s="180"/>
      <c r="BI53" s="181">
        <f>VLOOKUP(AY53,[1]我孫子!$C:$H,5,0)</f>
        <v>390</v>
      </c>
      <c r="BJ53" s="173"/>
      <c r="BK53" s="174"/>
      <c r="BL53" s="172"/>
      <c r="BM53" s="173"/>
      <c r="BN53" s="174"/>
      <c r="BQ53" s="393" t="s">
        <v>617</v>
      </c>
      <c r="BR53" s="394"/>
      <c r="BS53" s="178" t="str">
        <f>VLOOKUP(BQ53,[1]野田!$C:$H,2,0)</f>
        <v>つつみ野2</v>
      </c>
      <c r="BT53" s="179"/>
      <c r="BU53" s="179"/>
      <c r="BV53" s="179"/>
      <c r="BW53" s="179"/>
      <c r="BX53" s="179"/>
      <c r="BY53" s="179"/>
      <c r="BZ53" s="180"/>
      <c r="CA53" s="181">
        <f>VLOOKUP(BQ53,[1]野田!$C:$H,5,0)</f>
        <v>390</v>
      </c>
      <c r="CB53" s="173"/>
      <c r="CC53" s="174"/>
      <c r="CD53" s="172"/>
      <c r="CE53" s="173"/>
      <c r="CF53" s="174"/>
      <c r="CG53" s="209" t="s">
        <v>618</v>
      </c>
      <c r="CH53" s="210"/>
      <c r="CI53" s="178" t="str">
        <f>VLOOKUP(CG53,[1]野田!$C:$H,2,0)</f>
        <v>みずき1</v>
      </c>
      <c r="CJ53" s="179"/>
      <c r="CK53" s="179"/>
      <c r="CL53" s="179"/>
      <c r="CM53" s="179"/>
      <c r="CN53" s="179"/>
      <c r="CO53" s="179"/>
      <c r="CP53" s="180"/>
      <c r="CQ53" s="181">
        <f>VLOOKUP(CG53,[1]野田!$C:$H,5,0)</f>
        <v>375</v>
      </c>
      <c r="CR53" s="173"/>
      <c r="CS53" s="174"/>
      <c r="CT53" s="172"/>
      <c r="CU53" s="173"/>
      <c r="CV53" s="174"/>
    </row>
    <row r="54" spans="1:100" ht="14.25" customHeight="1" thickBot="1" x14ac:dyDescent="0.25">
      <c r="A54" s="175" t="s">
        <v>619</v>
      </c>
      <c r="B54" s="176"/>
      <c r="C54" s="178" t="str">
        <f>VLOOKUP(A54,[1]柏北!$C:$H,2,0)</f>
        <v>花野井Ｂ　(柏ビレジ)</v>
      </c>
      <c r="D54" s="179"/>
      <c r="E54" s="179"/>
      <c r="F54" s="179"/>
      <c r="G54" s="179"/>
      <c r="H54" s="179"/>
      <c r="I54" s="179"/>
      <c r="J54" s="180"/>
      <c r="K54" s="181">
        <f>VLOOKUP(A54,[1]柏北!$C:$H,5,0)</f>
        <v>330</v>
      </c>
      <c r="L54" s="173"/>
      <c r="M54" s="174"/>
      <c r="N54" s="172"/>
      <c r="O54" s="173"/>
      <c r="P54" s="174"/>
      <c r="Q54" s="183" t="s">
        <v>620</v>
      </c>
      <c r="R54" s="184"/>
      <c r="S54" s="184"/>
      <c r="T54" s="184"/>
      <c r="U54" s="184"/>
      <c r="V54" s="184"/>
      <c r="W54" s="184"/>
      <c r="X54" s="184"/>
      <c r="Y54" s="184"/>
      <c r="Z54" s="184"/>
      <c r="AA54" s="185">
        <f>SUM(AA52:AC53)</f>
        <v>1060</v>
      </c>
      <c r="AB54" s="185"/>
      <c r="AC54" s="186"/>
      <c r="AD54" s="191" t="str">
        <f>IF(AA58="●","●",IF(COUNTA(AD52:AD53)=0,"",SUMIF(AD52:AD53,"●",AA52:AA53)+SUM(AD52:AD53)))</f>
        <v/>
      </c>
      <c r="AE54" s="192"/>
      <c r="AF54" s="398"/>
      <c r="AI54" s="177" t="s">
        <v>621</v>
      </c>
      <c r="AJ54" s="176"/>
      <c r="AK54" s="178" t="str">
        <f>VLOOKUP(AI54,[1]我孫子!$C:$H,2,0)</f>
        <v>湖北台４・５</v>
      </c>
      <c r="AL54" s="179"/>
      <c r="AM54" s="179"/>
      <c r="AN54" s="179"/>
      <c r="AO54" s="179"/>
      <c r="AP54" s="179"/>
      <c r="AQ54" s="179"/>
      <c r="AR54" s="180"/>
      <c r="AS54" s="181">
        <f>VLOOKUP(AI54,[1]我孫子!$C:$H,5,0)</f>
        <v>510</v>
      </c>
      <c r="AT54" s="173"/>
      <c r="AU54" s="174"/>
      <c r="AV54" s="172"/>
      <c r="AW54" s="173"/>
      <c r="AX54" s="174"/>
      <c r="AY54" s="177" t="s">
        <v>622</v>
      </c>
      <c r="AZ54" s="176"/>
      <c r="BA54" s="178" t="str">
        <f>VLOOKUP(AY54,[1]我孫子!$C:$H,2,0)</f>
        <v>新木</v>
      </c>
      <c r="BB54" s="179"/>
      <c r="BC54" s="179"/>
      <c r="BD54" s="179"/>
      <c r="BE54" s="179"/>
      <c r="BF54" s="179"/>
      <c r="BG54" s="179"/>
      <c r="BH54" s="180"/>
      <c r="BI54" s="181">
        <f>VLOOKUP(AY54,[1]我孫子!$C:$H,5,0)</f>
        <v>300</v>
      </c>
      <c r="BJ54" s="173"/>
      <c r="BK54" s="174"/>
      <c r="BL54" s="172"/>
      <c r="BM54" s="173"/>
      <c r="BN54" s="174"/>
      <c r="BQ54" s="393" t="s">
        <v>623</v>
      </c>
      <c r="BR54" s="394"/>
      <c r="BS54" s="178" t="str">
        <f>VLOOKUP(BQ54,[1]野田!$C:$H,2,0)</f>
        <v>桜の里3</v>
      </c>
      <c r="BT54" s="179"/>
      <c r="BU54" s="179"/>
      <c r="BV54" s="179"/>
      <c r="BW54" s="179"/>
      <c r="BX54" s="179"/>
      <c r="BY54" s="179"/>
      <c r="BZ54" s="180"/>
      <c r="CA54" s="181">
        <f>VLOOKUP(BQ54,[1]野田!$C:$H,5,0)</f>
        <v>205</v>
      </c>
      <c r="CB54" s="173"/>
      <c r="CC54" s="174"/>
      <c r="CD54" s="172"/>
      <c r="CE54" s="173"/>
      <c r="CF54" s="174"/>
      <c r="CG54" s="209" t="s">
        <v>624</v>
      </c>
      <c r="CH54" s="210"/>
      <c r="CI54" s="178" t="str">
        <f>VLOOKUP(CG54,[1]野田!$C:$H,2,0)</f>
        <v>みずき2・3</v>
      </c>
      <c r="CJ54" s="179"/>
      <c r="CK54" s="179"/>
      <c r="CL54" s="179"/>
      <c r="CM54" s="179"/>
      <c r="CN54" s="179"/>
      <c r="CO54" s="179"/>
      <c r="CP54" s="180"/>
      <c r="CQ54" s="181">
        <f>VLOOKUP(CG54,[1]野田!$C:$H,5,0)</f>
        <v>520</v>
      </c>
      <c r="CR54" s="173"/>
      <c r="CS54" s="174"/>
      <c r="CT54" s="172"/>
      <c r="CU54" s="173"/>
      <c r="CV54" s="174"/>
    </row>
    <row r="55" spans="1:100" ht="14.25" customHeight="1" thickTop="1" thickBot="1" x14ac:dyDescent="0.25">
      <c r="A55" s="175" t="s">
        <v>625</v>
      </c>
      <c r="B55" s="176"/>
      <c r="C55" s="178" t="str">
        <f>VLOOKUP(A55,[1]柏北!$C:$H,2,0)</f>
        <v>花野井C　(柏ビレジ)</v>
      </c>
      <c r="D55" s="179"/>
      <c r="E55" s="179"/>
      <c r="F55" s="179"/>
      <c r="G55" s="179"/>
      <c r="H55" s="179"/>
      <c r="I55" s="179"/>
      <c r="J55" s="180"/>
      <c r="K55" s="181">
        <f>VLOOKUP(A55,[1]柏北!$C:$H,5,0)</f>
        <v>345</v>
      </c>
      <c r="L55" s="173"/>
      <c r="M55" s="174"/>
      <c r="N55" s="172"/>
      <c r="O55" s="173"/>
      <c r="P55" s="174"/>
      <c r="Q55" s="195" t="s">
        <v>626</v>
      </c>
      <c r="R55" s="196"/>
      <c r="S55" s="196"/>
      <c r="T55" s="196"/>
      <c r="U55" s="196"/>
      <c r="V55" s="196"/>
      <c r="W55" s="196"/>
      <c r="X55" s="196"/>
      <c r="Y55" s="196"/>
      <c r="Z55" s="197"/>
      <c r="AA55" s="401">
        <f>SUM(AA56:AC56)</f>
        <v>340</v>
      </c>
      <c r="AB55" s="402"/>
      <c r="AC55" s="403"/>
      <c r="AD55" s="201" t="s">
        <v>117</v>
      </c>
      <c r="AE55" s="202"/>
      <c r="AF55" s="203"/>
      <c r="AI55" s="177" t="s">
        <v>627</v>
      </c>
      <c r="AJ55" s="176"/>
      <c r="AK55" s="178" t="str">
        <f>VLOOKUP(AI55,[1]我孫子!$C:$H,2,0)</f>
        <v>湖北台６</v>
      </c>
      <c r="AL55" s="179"/>
      <c r="AM55" s="179"/>
      <c r="AN55" s="179"/>
      <c r="AO55" s="179"/>
      <c r="AP55" s="179"/>
      <c r="AQ55" s="179"/>
      <c r="AR55" s="180"/>
      <c r="AS55" s="181">
        <f>VLOOKUP(AI55,[1]我孫子!$C:$H,5,0)</f>
        <v>395</v>
      </c>
      <c r="AT55" s="173"/>
      <c r="AU55" s="174"/>
      <c r="AV55" s="172"/>
      <c r="AW55" s="173"/>
      <c r="AX55" s="174"/>
      <c r="AY55" s="177" t="s">
        <v>628</v>
      </c>
      <c r="AZ55" s="176"/>
      <c r="BA55" s="178" t="str">
        <f>VLOOKUP(AY55,[1]我孫子!$C:$H,2,0)</f>
        <v>新木台</v>
      </c>
      <c r="BB55" s="179"/>
      <c r="BC55" s="179"/>
      <c r="BD55" s="179"/>
      <c r="BE55" s="179"/>
      <c r="BF55" s="179"/>
      <c r="BG55" s="179"/>
      <c r="BH55" s="180"/>
      <c r="BI55" s="181">
        <f>VLOOKUP(AY55,[1]我孫子!$C:$H,5,0)</f>
        <v>370</v>
      </c>
      <c r="BJ55" s="173"/>
      <c r="BK55" s="174"/>
      <c r="BL55" s="172"/>
      <c r="BM55" s="173"/>
      <c r="BN55" s="174"/>
      <c r="BQ55" s="183" t="s">
        <v>629</v>
      </c>
      <c r="BR55" s="184"/>
      <c r="BS55" s="184"/>
      <c r="BT55" s="184"/>
      <c r="BU55" s="184"/>
      <c r="BV55" s="184"/>
      <c r="BW55" s="184"/>
      <c r="BX55" s="184"/>
      <c r="BY55" s="184"/>
      <c r="BZ55" s="184"/>
      <c r="CA55" s="185">
        <f>SUM(CA43:CC54)</f>
        <v>5010</v>
      </c>
      <c r="CB55" s="185"/>
      <c r="CC55" s="186"/>
      <c r="CD55" s="187" t="str">
        <f>IF(CQ64="●","●",IF(COUNTA(CD43:CD54)=0,"",SUMIF(CD43:CD54,"●",CA43:CA54)+SUM(CD43:CD54)))</f>
        <v/>
      </c>
      <c r="CE55" s="188"/>
      <c r="CF55" s="189"/>
      <c r="CG55" s="404" t="s">
        <v>630</v>
      </c>
      <c r="CH55" s="212"/>
      <c r="CI55" s="212"/>
      <c r="CJ55" s="212"/>
      <c r="CK55" s="212"/>
      <c r="CL55" s="212"/>
      <c r="CM55" s="212"/>
      <c r="CN55" s="212"/>
      <c r="CO55" s="212"/>
      <c r="CP55" s="213"/>
      <c r="CQ55" s="194">
        <f>SUM(CQ41:CS54)</f>
        <v>6265</v>
      </c>
      <c r="CR55" s="188"/>
      <c r="CS55" s="189"/>
      <c r="CT55" s="187" t="str">
        <f>IF(CQ64="●","●",IF(COUNTA(CT41:CT54)=0,"",SUMIF(CT41:CT54,"●",CQ41:CQ54)+SUM(CT41:CT54)))</f>
        <v/>
      </c>
      <c r="CU55" s="188"/>
      <c r="CV55" s="189"/>
    </row>
    <row r="56" spans="1:100" ht="14.25" customHeight="1" thickTop="1" x14ac:dyDescent="0.2">
      <c r="A56" s="183" t="s">
        <v>631</v>
      </c>
      <c r="B56" s="184"/>
      <c r="C56" s="184"/>
      <c r="D56" s="184"/>
      <c r="E56" s="184"/>
      <c r="F56" s="184"/>
      <c r="G56" s="184"/>
      <c r="H56" s="184"/>
      <c r="I56" s="184"/>
      <c r="J56" s="184"/>
      <c r="K56" s="185">
        <f>SUM(K48:M55)</f>
        <v>3730</v>
      </c>
      <c r="L56" s="185"/>
      <c r="M56" s="186"/>
      <c r="N56" s="187" t="str">
        <f>IF(AA58="●","●",IF(COUNTA(N48:N55)=0,"",SUMIF(N48:N55,"●",K48:K55)+SUM(N48:N55)))</f>
        <v/>
      </c>
      <c r="O56" s="188"/>
      <c r="P56" s="189"/>
      <c r="Q56" s="175" t="s">
        <v>632</v>
      </c>
      <c r="R56" s="176"/>
      <c r="S56" s="178" t="str">
        <f>VLOOKUP(Q56,[1]柏北!$C:$H,2,0)</f>
        <v>駒木台</v>
      </c>
      <c r="T56" s="179"/>
      <c r="U56" s="179"/>
      <c r="V56" s="179"/>
      <c r="W56" s="179"/>
      <c r="X56" s="179"/>
      <c r="Y56" s="179"/>
      <c r="Z56" s="180"/>
      <c r="AA56" s="181">
        <f>VLOOKUP(Q56,[1]柏北!$C:$H,5,0)</f>
        <v>340</v>
      </c>
      <c r="AB56" s="173"/>
      <c r="AC56" s="174"/>
      <c r="AD56" s="172"/>
      <c r="AE56" s="173"/>
      <c r="AF56" s="389"/>
      <c r="AI56" s="177" t="s">
        <v>633</v>
      </c>
      <c r="AJ56" s="176"/>
      <c r="AK56" s="178" t="str">
        <f>VLOOKUP(AI56,[1]我孫子!$C:$H,2,0)</f>
        <v>湖北台７－①</v>
      </c>
      <c r="AL56" s="179"/>
      <c r="AM56" s="179"/>
      <c r="AN56" s="179"/>
      <c r="AO56" s="179"/>
      <c r="AP56" s="179"/>
      <c r="AQ56" s="179"/>
      <c r="AR56" s="180"/>
      <c r="AS56" s="181">
        <f>VLOOKUP(AI56,[1]我孫子!$C:$H,5,0)</f>
        <v>890</v>
      </c>
      <c r="AT56" s="173"/>
      <c r="AU56" s="174"/>
      <c r="AV56" s="172"/>
      <c r="AW56" s="173"/>
      <c r="AX56" s="174"/>
      <c r="AY56" s="177" t="s">
        <v>634</v>
      </c>
      <c r="AZ56" s="176"/>
      <c r="BA56" s="178" t="str">
        <f>VLOOKUP(AY56,[1]我孫子!$C:$H,2,0)</f>
        <v>新木野１丁目</v>
      </c>
      <c r="BB56" s="179"/>
      <c r="BC56" s="179"/>
      <c r="BD56" s="179"/>
      <c r="BE56" s="179"/>
      <c r="BF56" s="179"/>
      <c r="BG56" s="179"/>
      <c r="BH56" s="180"/>
      <c r="BI56" s="181">
        <f>VLOOKUP(AY56,[1]我孫子!$C:$H,5,0)</f>
        <v>270</v>
      </c>
      <c r="BJ56" s="173"/>
      <c r="BK56" s="174"/>
      <c r="BL56" s="172"/>
      <c r="BM56" s="173"/>
      <c r="BN56" s="174"/>
      <c r="BQ56" s="393" t="s">
        <v>635</v>
      </c>
      <c r="BR56" s="394"/>
      <c r="BS56" s="178" t="str">
        <f>VLOOKUP(BQ56,[1]野田!$C:$H,2,0)</f>
        <v>市営上花輪団地</v>
      </c>
      <c r="BT56" s="179"/>
      <c r="BU56" s="179"/>
      <c r="BV56" s="179"/>
      <c r="BW56" s="179"/>
      <c r="BX56" s="179"/>
      <c r="BY56" s="179"/>
      <c r="BZ56" s="180"/>
      <c r="CA56" s="181">
        <f>VLOOKUP(BQ56,[1]野田!$C:$H,5,0)</f>
        <v>465</v>
      </c>
      <c r="CB56" s="173"/>
      <c r="CC56" s="174"/>
      <c r="CD56" s="172"/>
      <c r="CE56" s="173"/>
      <c r="CF56" s="174"/>
      <c r="CG56" s="209" t="s">
        <v>636</v>
      </c>
      <c r="CH56" s="210"/>
      <c r="CI56" s="178" t="str">
        <f>VLOOKUP(CG56,[1]野田!$C:$H,2,0)</f>
        <v>運河出張所</v>
      </c>
      <c r="CJ56" s="179"/>
      <c r="CK56" s="179"/>
      <c r="CL56" s="179"/>
      <c r="CM56" s="179"/>
      <c r="CN56" s="179"/>
      <c r="CO56" s="179"/>
      <c r="CP56" s="180"/>
      <c r="CQ56" s="181">
        <f>VLOOKUP(CG56,[1]野田!$C:$H,5,0)</f>
        <v>515</v>
      </c>
      <c r="CR56" s="173"/>
      <c r="CS56" s="174"/>
      <c r="CT56" s="172"/>
      <c r="CU56" s="173"/>
      <c r="CV56" s="174"/>
    </row>
    <row r="57" spans="1:100" ht="14.25" customHeight="1" thickBot="1" x14ac:dyDescent="0.25">
      <c r="A57" s="175" t="s">
        <v>637</v>
      </c>
      <c r="B57" s="176"/>
      <c r="C57" s="178" t="str">
        <f>VLOOKUP(A57,[1]柏北!$C:$H,2,0)</f>
        <v>大室1</v>
      </c>
      <c r="D57" s="179"/>
      <c r="E57" s="179"/>
      <c r="F57" s="179"/>
      <c r="G57" s="179"/>
      <c r="H57" s="179"/>
      <c r="I57" s="179"/>
      <c r="J57" s="180"/>
      <c r="K57" s="181">
        <f>VLOOKUP(A57,[1]柏北!$C:$H,5,0)</f>
        <v>450</v>
      </c>
      <c r="L57" s="173"/>
      <c r="M57" s="174"/>
      <c r="N57" s="172"/>
      <c r="O57" s="173"/>
      <c r="P57" s="174"/>
      <c r="Q57" s="214" t="s">
        <v>638</v>
      </c>
      <c r="R57" s="215"/>
      <c r="S57" s="215"/>
      <c r="T57" s="215"/>
      <c r="U57" s="215"/>
      <c r="V57" s="215"/>
      <c r="W57" s="215"/>
      <c r="X57" s="215"/>
      <c r="Y57" s="215"/>
      <c r="Z57" s="215"/>
      <c r="AA57" s="216">
        <f>SUM(AA56:AC56)</f>
        <v>340</v>
      </c>
      <c r="AB57" s="216"/>
      <c r="AC57" s="217"/>
      <c r="AD57" s="218" t="str">
        <f>IF(AA58="●","●",IF(COUNTA(AD56:AD56)=0,"",SUMIF(AD56:AD56,"●",AA56:AA56)+SUM(AD56:AD56)))</f>
        <v/>
      </c>
      <c r="AE57" s="219"/>
      <c r="AF57" s="414"/>
      <c r="AI57" s="177" t="s">
        <v>639</v>
      </c>
      <c r="AJ57" s="176"/>
      <c r="AK57" s="178" t="str">
        <f>VLOOKUP(AI57,[1]我孫子!$C:$H,2,0)</f>
        <v>湖北台７－②</v>
      </c>
      <c r="AL57" s="179"/>
      <c r="AM57" s="179"/>
      <c r="AN57" s="179"/>
      <c r="AO57" s="179"/>
      <c r="AP57" s="179"/>
      <c r="AQ57" s="179"/>
      <c r="AR57" s="180"/>
      <c r="AS57" s="181">
        <f>VLOOKUP(AI57,[1]我孫子!$C:$H,5,0)</f>
        <v>1095</v>
      </c>
      <c r="AT57" s="173"/>
      <c r="AU57" s="174"/>
      <c r="AV57" s="172"/>
      <c r="AW57" s="173"/>
      <c r="AX57" s="174"/>
      <c r="AY57" s="177" t="s">
        <v>640</v>
      </c>
      <c r="AZ57" s="176"/>
      <c r="BA57" s="178" t="str">
        <f>VLOOKUP(AY57,[1]我孫子!$C:$H,2,0)</f>
        <v>新木野３丁目</v>
      </c>
      <c r="BB57" s="179"/>
      <c r="BC57" s="179"/>
      <c r="BD57" s="179"/>
      <c r="BE57" s="179"/>
      <c r="BF57" s="179"/>
      <c r="BG57" s="179"/>
      <c r="BH57" s="180"/>
      <c r="BI57" s="181">
        <f>VLOOKUP(AY57,[1]我孫子!$C:$H,5,0)</f>
        <v>680</v>
      </c>
      <c r="BJ57" s="173"/>
      <c r="BK57" s="174"/>
      <c r="BL57" s="172"/>
      <c r="BM57" s="173"/>
      <c r="BN57" s="174"/>
      <c r="BQ57" s="393" t="s">
        <v>641</v>
      </c>
      <c r="BR57" s="394"/>
      <c r="BS57" s="178" t="str">
        <f>VLOOKUP(BQ57,[1]野田!$C:$H,2,0)</f>
        <v>朝日ヶ丘公園</v>
      </c>
      <c r="BT57" s="179"/>
      <c r="BU57" s="179"/>
      <c r="BV57" s="179"/>
      <c r="BW57" s="179"/>
      <c r="BX57" s="179"/>
      <c r="BY57" s="179"/>
      <c r="BZ57" s="180"/>
      <c r="CA57" s="181">
        <f>VLOOKUP(BQ57,[1]野田!$C:$H,5,0)</f>
        <v>640</v>
      </c>
      <c r="CB57" s="173"/>
      <c r="CC57" s="174"/>
      <c r="CD57" s="172"/>
      <c r="CE57" s="173"/>
      <c r="CF57" s="174"/>
      <c r="CG57" s="404" t="s">
        <v>642</v>
      </c>
      <c r="CH57" s="212"/>
      <c r="CI57" s="212"/>
      <c r="CJ57" s="212"/>
      <c r="CK57" s="212"/>
      <c r="CL57" s="212"/>
      <c r="CM57" s="212"/>
      <c r="CN57" s="212"/>
      <c r="CO57" s="212"/>
      <c r="CP57" s="213"/>
      <c r="CQ57" s="194">
        <f>SUM(CQ56)</f>
        <v>515</v>
      </c>
      <c r="CR57" s="188"/>
      <c r="CS57" s="189"/>
      <c r="CT57" s="187" t="str">
        <f>IF(CQ64="●","●",IF(COUNTA(CT56)=0,"",SUMIF(CT56,"●",CQ56)+SUM(CT56)))</f>
        <v/>
      </c>
      <c r="CU57" s="188"/>
      <c r="CV57" s="189"/>
    </row>
    <row r="58" spans="1:100" ht="14.25" customHeight="1" thickTop="1" x14ac:dyDescent="0.2">
      <c r="A58" s="175" t="s">
        <v>643</v>
      </c>
      <c r="B58" s="176"/>
      <c r="C58" s="178" t="str">
        <f>VLOOKUP(A58,[1]柏北!$C:$H,2,0)</f>
        <v>大室2　(柏ビレジ)</v>
      </c>
      <c r="D58" s="179"/>
      <c r="E58" s="179"/>
      <c r="F58" s="179"/>
      <c r="G58" s="179"/>
      <c r="H58" s="179"/>
      <c r="I58" s="179"/>
      <c r="J58" s="180"/>
      <c r="K58" s="181">
        <f>VLOOKUP(A58,[1]柏北!$C:$H,5,0)</f>
        <v>410</v>
      </c>
      <c r="L58" s="173"/>
      <c r="M58" s="174"/>
      <c r="N58" s="172"/>
      <c r="O58" s="173"/>
      <c r="P58" s="174"/>
      <c r="Q58" s="221" t="s">
        <v>285</v>
      </c>
      <c r="R58" s="222"/>
      <c r="S58" s="223">
        <f>K24+K30+K38+K47+K56+K64+K67+AA22+AA27+AA32+AA36+AA41+AA51+AA54+AA57+AA16</f>
        <v>37775</v>
      </c>
      <c r="T58" s="224"/>
      <c r="U58" s="224"/>
      <c r="V58" s="224"/>
      <c r="W58" s="224"/>
      <c r="X58" s="224"/>
      <c r="Y58" s="224"/>
      <c r="Z58" s="225"/>
      <c r="AA58" s="226"/>
      <c r="AB58" s="227"/>
      <c r="AC58" s="227"/>
      <c r="AD58" s="228"/>
      <c r="AE58" s="228"/>
      <c r="AF58" s="229"/>
      <c r="AI58" s="177" t="s">
        <v>644</v>
      </c>
      <c r="AJ58" s="176"/>
      <c r="AK58" s="178" t="str">
        <f>VLOOKUP(AI58,[1]我孫子!$C:$H,2,0)</f>
        <v>湖北台８</v>
      </c>
      <c r="AL58" s="179"/>
      <c r="AM58" s="179"/>
      <c r="AN58" s="179"/>
      <c r="AO58" s="179"/>
      <c r="AP58" s="179"/>
      <c r="AQ58" s="179"/>
      <c r="AR58" s="180"/>
      <c r="AS58" s="181">
        <f>VLOOKUP(AI58,[1]我孫子!$C:$H,5,0)</f>
        <v>435</v>
      </c>
      <c r="AT58" s="173"/>
      <c r="AU58" s="174"/>
      <c r="AV58" s="172"/>
      <c r="AW58" s="173"/>
      <c r="AX58" s="174"/>
      <c r="AY58" s="177" t="s">
        <v>645</v>
      </c>
      <c r="AZ58" s="176"/>
      <c r="BA58" s="178" t="str">
        <f>VLOOKUP(AY58,[1]我孫子!$C:$H,2,0)</f>
        <v>新木野４丁目</v>
      </c>
      <c r="BB58" s="179"/>
      <c r="BC58" s="179"/>
      <c r="BD58" s="179"/>
      <c r="BE58" s="179"/>
      <c r="BF58" s="179"/>
      <c r="BG58" s="179"/>
      <c r="BH58" s="180"/>
      <c r="BI58" s="181">
        <f>VLOOKUP(AY58,[1]我孫子!$C:$H,5,0)</f>
        <v>430</v>
      </c>
      <c r="BJ58" s="173"/>
      <c r="BK58" s="174"/>
      <c r="BL58" s="172"/>
      <c r="BM58" s="173"/>
      <c r="BN58" s="174"/>
      <c r="BQ58" s="393" t="s">
        <v>646</v>
      </c>
      <c r="BR58" s="394"/>
      <c r="BS58" s="178" t="str">
        <f>VLOOKUP(BQ58,[1]野田!$C:$H,2,0)</f>
        <v>長命寺</v>
      </c>
      <c r="BT58" s="179"/>
      <c r="BU58" s="179"/>
      <c r="BV58" s="179"/>
      <c r="BW58" s="179"/>
      <c r="BX58" s="179"/>
      <c r="BY58" s="179"/>
      <c r="BZ58" s="180"/>
      <c r="CA58" s="181">
        <f>VLOOKUP(BQ58,[1]野田!$C:$H,5,0)</f>
        <v>300</v>
      </c>
      <c r="CB58" s="173"/>
      <c r="CC58" s="174"/>
      <c r="CD58" s="172"/>
      <c r="CE58" s="173"/>
      <c r="CF58" s="174"/>
      <c r="CG58" s="209" t="s">
        <v>647</v>
      </c>
      <c r="CH58" s="210"/>
      <c r="CI58" s="178" t="str">
        <f>VLOOKUP(CG58,[1]野田!$C:$H,2,0)</f>
        <v>長割公園</v>
      </c>
      <c r="CJ58" s="179"/>
      <c r="CK58" s="179"/>
      <c r="CL58" s="179"/>
      <c r="CM58" s="179"/>
      <c r="CN58" s="179"/>
      <c r="CO58" s="179"/>
      <c r="CP58" s="180"/>
      <c r="CQ58" s="181">
        <f>VLOOKUP(CG58,[1]野田!$C:$H,5,0)</f>
        <v>465</v>
      </c>
      <c r="CR58" s="173"/>
      <c r="CS58" s="174"/>
      <c r="CT58" s="172"/>
      <c r="CU58" s="173"/>
      <c r="CV58" s="174"/>
    </row>
    <row r="59" spans="1:100" ht="14.25" customHeight="1" thickBot="1" x14ac:dyDescent="0.25">
      <c r="A59" s="175" t="s">
        <v>648</v>
      </c>
      <c r="B59" s="176"/>
      <c r="C59" s="178" t="str">
        <f>VLOOKUP(A59,[1]柏北!$C:$H,2,0)</f>
        <v>大室3A</v>
      </c>
      <c r="D59" s="179"/>
      <c r="E59" s="179"/>
      <c r="F59" s="179"/>
      <c r="G59" s="179"/>
      <c r="H59" s="179"/>
      <c r="I59" s="179"/>
      <c r="J59" s="180"/>
      <c r="K59" s="181">
        <f>VLOOKUP(A59,[1]柏北!$C:$H,5,0)</f>
        <v>290</v>
      </c>
      <c r="L59" s="173"/>
      <c r="M59" s="174"/>
      <c r="N59" s="172"/>
      <c r="O59" s="173"/>
      <c r="P59" s="174"/>
      <c r="Q59" s="236"/>
      <c r="R59" s="237"/>
      <c r="S59" s="238"/>
      <c r="T59" s="239"/>
      <c r="U59" s="239"/>
      <c r="V59" s="239"/>
      <c r="W59" s="239"/>
      <c r="X59" s="239"/>
      <c r="Y59" s="239"/>
      <c r="Z59" s="240"/>
      <c r="AA59" s="241"/>
      <c r="AB59" s="228"/>
      <c r="AC59" s="228"/>
      <c r="AD59" s="228"/>
      <c r="AE59" s="228"/>
      <c r="AF59" s="229"/>
      <c r="AI59" s="177" t="s">
        <v>649</v>
      </c>
      <c r="AJ59" s="176"/>
      <c r="AK59" s="178" t="str">
        <f>VLOOKUP(AI59,[1]我孫子!$C:$H,2,0)</f>
        <v>湖北台９</v>
      </c>
      <c r="AL59" s="179"/>
      <c r="AM59" s="179"/>
      <c r="AN59" s="179"/>
      <c r="AO59" s="179"/>
      <c r="AP59" s="179"/>
      <c r="AQ59" s="179"/>
      <c r="AR59" s="180"/>
      <c r="AS59" s="181">
        <f>VLOOKUP(AI59,[1]我孫子!$C:$H,5,0)</f>
        <v>350</v>
      </c>
      <c r="AT59" s="173"/>
      <c r="AU59" s="174"/>
      <c r="AV59" s="172"/>
      <c r="AW59" s="173"/>
      <c r="AX59" s="174"/>
      <c r="AY59" s="214" t="s">
        <v>650</v>
      </c>
      <c r="AZ59" s="215"/>
      <c r="BA59" s="215"/>
      <c r="BB59" s="215"/>
      <c r="BC59" s="215"/>
      <c r="BD59" s="215"/>
      <c r="BE59" s="215"/>
      <c r="BF59" s="215"/>
      <c r="BG59" s="215"/>
      <c r="BH59" s="215"/>
      <c r="BI59" s="216">
        <f>SUM(BI51:BK58)</f>
        <v>3580</v>
      </c>
      <c r="BJ59" s="216"/>
      <c r="BK59" s="217"/>
      <c r="BL59" s="218" t="str">
        <f>IF(BI60="●","●",IF(COUNTA(BL51:BL58)=0,"",SUMIF(BL51:BL58,"●",BI51:BI58)+SUM(BL51:BL58)))</f>
        <v/>
      </c>
      <c r="BM59" s="219"/>
      <c r="BN59" s="220"/>
      <c r="BQ59" s="393" t="s">
        <v>651</v>
      </c>
      <c r="BR59" s="394"/>
      <c r="BS59" s="178" t="str">
        <f>VLOOKUP(BQ59,[1]野田!$C:$H,2,0)</f>
        <v>第二中学校</v>
      </c>
      <c r="BT59" s="179"/>
      <c r="BU59" s="179"/>
      <c r="BV59" s="179"/>
      <c r="BW59" s="179"/>
      <c r="BX59" s="179"/>
      <c r="BY59" s="179"/>
      <c r="BZ59" s="180"/>
      <c r="CA59" s="181">
        <f>VLOOKUP(BQ59,[1]野田!$C:$H,5,0)</f>
        <v>295</v>
      </c>
      <c r="CB59" s="173"/>
      <c r="CC59" s="174"/>
      <c r="CD59" s="172"/>
      <c r="CE59" s="173"/>
      <c r="CF59" s="174"/>
      <c r="CG59" s="209" t="s">
        <v>652</v>
      </c>
      <c r="CH59" s="210"/>
      <c r="CI59" s="178" t="str">
        <f>VLOOKUP(CG59,[1]野田!$C:$H,2,0)</f>
        <v>下鹿野公園</v>
      </c>
      <c r="CJ59" s="179"/>
      <c r="CK59" s="179"/>
      <c r="CL59" s="179"/>
      <c r="CM59" s="179"/>
      <c r="CN59" s="179"/>
      <c r="CO59" s="179"/>
      <c r="CP59" s="180"/>
      <c r="CQ59" s="181">
        <f>VLOOKUP(CG59,[1]野田!$C:$H,5,0)</f>
        <v>425</v>
      </c>
      <c r="CR59" s="173"/>
      <c r="CS59" s="174"/>
      <c r="CT59" s="172"/>
      <c r="CU59" s="173"/>
      <c r="CV59" s="174"/>
    </row>
    <row r="60" spans="1:100" ht="14.25" customHeight="1" thickTop="1" thickBot="1" x14ac:dyDescent="0.25">
      <c r="A60" s="177" t="s">
        <v>653</v>
      </c>
      <c r="B60" s="182"/>
      <c r="C60" s="178" t="str">
        <f>VLOOKUP(A60,[1]柏北!$C:$H,2,0)</f>
        <v>大室3B</v>
      </c>
      <c r="D60" s="179"/>
      <c r="E60" s="179"/>
      <c r="F60" s="179"/>
      <c r="G60" s="179"/>
      <c r="H60" s="179"/>
      <c r="I60" s="179"/>
      <c r="J60" s="180"/>
      <c r="K60" s="181">
        <f>VLOOKUP(A60,[1]柏北!$C:$H,5,0)</f>
        <v>340</v>
      </c>
      <c r="L60" s="173"/>
      <c r="M60" s="174"/>
      <c r="N60" s="172"/>
      <c r="O60" s="173"/>
      <c r="P60" s="174"/>
      <c r="Q60" s="242"/>
      <c r="R60" s="243"/>
      <c r="S60" s="244"/>
      <c r="T60" s="245"/>
      <c r="U60" s="245"/>
      <c r="V60" s="245"/>
      <c r="W60" s="245"/>
      <c r="X60" s="245"/>
      <c r="Y60" s="245"/>
      <c r="Z60" s="246"/>
      <c r="AA60" s="247"/>
      <c r="AB60" s="248"/>
      <c r="AC60" s="248"/>
      <c r="AD60" s="248"/>
      <c r="AE60" s="248"/>
      <c r="AF60" s="249"/>
      <c r="AI60" s="177" t="s">
        <v>654</v>
      </c>
      <c r="AJ60" s="176"/>
      <c r="AK60" s="178" t="str">
        <f>VLOOKUP(AI60,[1]我孫子!$C:$H,2,0)</f>
        <v>湖北台１０</v>
      </c>
      <c r="AL60" s="179"/>
      <c r="AM60" s="179"/>
      <c r="AN60" s="179"/>
      <c r="AO60" s="179"/>
      <c r="AP60" s="179"/>
      <c r="AQ60" s="179"/>
      <c r="AR60" s="180"/>
      <c r="AS60" s="181">
        <f>VLOOKUP(AI60,[1]我孫子!$C:$H,5,0)</f>
        <v>470</v>
      </c>
      <c r="AT60" s="173"/>
      <c r="AU60" s="174"/>
      <c r="AV60" s="172"/>
      <c r="AW60" s="173"/>
      <c r="AX60" s="174"/>
      <c r="AY60" s="221" t="s">
        <v>285</v>
      </c>
      <c r="AZ60" s="222"/>
      <c r="BA60" s="223">
        <f>AS20+AS25+AS34+AS45+AS50+AS61+AS67+BI16+BI22+BI28+BI31+BI37+BI41+BI44+BI50+BI59</f>
        <v>38895</v>
      </c>
      <c r="BB60" s="224"/>
      <c r="BC60" s="224"/>
      <c r="BD60" s="224"/>
      <c r="BE60" s="224"/>
      <c r="BF60" s="224"/>
      <c r="BG60" s="224"/>
      <c r="BH60" s="225"/>
      <c r="BI60" s="226"/>
      <c r="BJ60" s="227"/>
      <c r="BK60" s="227"/>
      <c r="BL60" s="228"/>
      <c r="BM60" s="228"/>
      <c r="BN60" s="229"/>
      <c r="BQ60" s="393" t="s">
        <v>655</v>
      </c>
      <c r="BR60" s="394"/>
      <c r="BS60" s="178" t="str">
        <f>VLOOKUP(BQ60,[1]野田!$C:$H,2,0)</f>
        <v>櫻木神社</v>
      </c>
      <c r="BT60" s="179"/>
      <c r="BU60" s="179"/>
      <c r="BV60" s="179"/>
      <c r="BW60" s="179"/>
      <c r="BX60" s="179"/>
      <c r="BY60" s="179"/>
      <c r="BZ60" s="180"/>
      <c r="CA60" s="181">
        <f>VLOOKUP(BQ60,[1]野田!$C:$H,5,0)</f>
        <v>600</v>
      </c>
      <c r="CB60" s="173"/>
      <c r="CC60" s="174"/>
      <c r="CD60" s="172"/>
      <c r="CE60" s="173"/>
      <c r="CF60" s="174"/>
      <c r="CG60" s="209" t="s">
        <v>656</v>
      </c>
      <c r="CH60" s="210"/>
      <c r="CI60" s="178" t="str">
        <f>VLOOKUP(CG60,[1]野田!$C:$H,2,0)</f>
        <v>上灰毛第2公園</v>
      </c>
      <c r="CJ60" s="179"/>
      <c r="CK60" s="179"/>
      <c r="CL60" s="179"/>
      <c r="CM60" s="179"/>
      <c r="CN60" s="179"/>
      <c r="CO60" s="179"/>
      <c r="CP60" s="180"/>
      <c r="CQ60" s="181">
        <f>VLOOKUP(CG60,[1]野田!$C:$H,5,0)</f>
        <v>505</v>
      </c>
      <c r="CR60" s="173"/>
      <c r="CS60" s="174"/>
      <c r="CT60" s="172"/>
      <c r="CU60" s="173"/>
      <c r="CV60" s="174"/>
    </row>
    <row r="61" spans="1:100" ht="14.25" customHeight="1" x14ac:dyDescent="0.2">
      <c r="A61" s="175" t="s">
        <v>657</v>
      </c>
      <c r="B61" s="176"/>
      <c r="C61" s="178" t="str">
        <f>VLOOKUP(A61,[1]柏北!$C:$H,2,0)</f>
        <v>大室4　(柏ビレジ)</v>
      </c>
      <c r="D61" s="179"/>
      <c r="E61" s="179"/>
      <c r="F61" s="179"/>
      <c r="G61" s="179"/>
      <c r="H61" s="179"/>
      <c r="I61" s="179"/>
      <c r="J61" s="180"/>
      <c r="K61" s="181">
        <f>VLOOKUP(A61,[1]柏北!$C:$H,5,0)</f>
        <v>235</v>
      </c>
      <c r="L61" s="173"/>
      <c r="M61" s="174"/>
      <c r="N61" s="172"/>
      <c r="O61" s="173"/>
      <c r="P61" s="174"/>
      <c r="Q61" s="327"/>
      <c r="R61" s="327"/>
      <c r="S61" s="327"/>
      <c r="T61" s="327"/>
      <c r="U61" s="327"/>
      <c r="V61" s="327"/>
      <c r="W61" s="327"/>
      <c r="X61" s="327"/>
      <c r="Y61" s="327"/>
      <c r="Z61" s="327"/>
      <c r="AA61" s="327"/>
      <c r="AB61" s="327"/>
      <c r="AC61" s="327"/>
      <c r="AD61" s="327"/>
      <c r="AE61" s="327"/>
      <c r="AF61" s="327"/>
      <c r="AI61" s="183" t="s">
        <v>658</v>
      </c>
      <c r="AJ61" s="184"/>
      <c r="AK61" s="184"/>
      <c r="AL61" s="184"/>
      <c r="AM61" s="184"/>
      <c r="AN61" s="184"/>
      <c r="AO61" s="184"/>
      <c r="AP61" s="184"/>
      <c r="AQ61" s="184"/>
      <c r="AR61" s="184"/>
      <c r="AS61" s="185">
        <f>SUM(AS51:AU60)</f>
        <v>5395</v>
      </c>
      <c r="AT61" s="185"/>
      <c r="AU61" s="186"/>
      <c r="AV61" s="187" t="str">
        <f>IF(BI60="●","●",IF(COUNTA(AV51:AV60)=0,"",SUMIF(AV51:AV60,"●",AS51:AS60)+SUM(AV51:AV60)))</f>
        <v/>
      </c>
      <c r="AW61" s="188"/>
      <c r="AX61" s="189"/>
      <c r="AY61" s="236"/>
      <c r="AZ61" s="237"/>
      <c r="BA61" s="238"/>
      <c r="BB61" s="239"/>
      <c r="BC61" s="239"/>
      <c r="BD61" s="239"/>
      <c r="BE61" s="239"/>
      <c r="BF61" s="239"/>
      <c r="BG61" s="239"/>
      <c r="BH61" s="240"/>
      <c r="BI61" s="241"/>
      <c r="BJ61" s="228"/>
      <c r="BK61" s="228"/>
      <c r="BL61" s="228"/>
      <c r="BM61" s="228"/>
      <c r="BN61" s="229"/>
      <c r="BQ61" s="393" t="s">
        <v>659</v>
      </c>
      <c r="BR61" s="394"/>
      <c r="BS61" s="178" t="str">
        <f>VLOOKUP(BQ61,[1]野田!$C:$H,2,0)</f>
        <v>上花輪太子前南</v>
      </c>
      <c r="BT61" s="179"/>
      <c r="BU61" s="179"/>
      <c r="BV61" s="179"/>
      <c r="BW61" s="179"/>
      <c r="BX61" s="179"/>
      <c r="BY61" s="179"/>
      <c r="BZ61" s="180"/>
      <c r="CA61" s="181">
        <f>VLOOKUP(BQ61,[1]野田!$C:$H,5,0)</f>
        <v>420</v>
      </c>
      <c r="CB61" s="173"/>
      <c r="CC61" s="174"/>
      <c r="CD61" s="172"/>
      <c r="CE61" s="173"/>
      <c r="CF61" s="174"/>
      <c r="CG61" s="209" t="s">
        <v>660</v>
      </c>
      <c r="CH61" s="210"/>
      <c r="CI61" s="178" t="str">
        <f>VLOOKUP(CG61,[1]野田!$C:$H,2,0)</f>
        <v>梅郷４号公園</v>
      </c>
      <c r="CJ61" s="179"/>
      <c r="CK61" s="179"/>
      <c r="CL61" s="179"/>
      <c r="CM61" s="179"/>
      <c r="CN61" s="179"/>
      <c r="CO61" s="179"/>
      <c r="CP61" s="180"/>
      <c r="CQ61" s="181">
        <f>VLOOKUP(CG61,[1]野田!$C:$H,5,0)</f>
        <v>465</v>
      </c>
      <c r="CR61" s="173"/>
      <c r="CS61" s="174"/>
      <c r="CT61" s="172"/>
      <c r="CU61" s="173"/>
      <c r="CV61" s="174"/>
    </row>
    <row r="62" spans="1:100" ht="14.25" customHeight="1" thickBot="1" x14ac:dyDescent="0.25">
      <c r="A62" s="175" t="s">
        <v>661</v>
      </c>
      <c r="B62" s="176"/>
      <c r="C62" s="178" t="str">
        <f>VLOOKUP(A62,[1]柏北!$C:$H,2,0)</f>
        <v>大室5　(柏ビレジ)</v>
      </c>
      <c r="D62" s="179"/>
      <c r="E62" s="179"/>
      <c r="F62" s="179"/>
      <c r="G62" s="179"/>
      <c r="H62" s="179"/>
      <c r="I62" s="179"/>
      <c r="J62" s="180"/>
      <c r="K62" s="181">
        <f>VLOOKUP(A62,[1]柏北!$C:$H,5,0)</f>
        <v>420</v>
      </c>
      <c r="L62" s="173"/>
      <c r="M62" s="174"/>
      <c r="N62" s="172"/>
      <c r="O62" s="173"/>
      <c r="P62" s="174"/>
      <c r="Q62" s="327"/>
      <c r="R62" s="327"/>
      <c r="S62" s="327"/>
      <c r="T62" s="327"/>
      <c r="U62" s="327"/>
      <c r="V62" s="327"/>
      <c r="W62" s="327"/>
      <c r="X62" s="327"/>
      <c r="Y62" s="327"/>
      <c r="Z62" s="327"/>
      <c r="AA62" s="327"/>
      <c r="AB62" s="327"/>
      <c r="AC62" s="327"/>
      <c r="AD62" s="327"/>
      <c r="AE62" s="327"/>
      <c r="AF62" s="327"/>
      <c r="AG62" s="327"/>
      <c r="AH62" s="327"/>
      <c r="AI62" s="177" t="s">
        <v>662</v>
      </c>
      <c r="AJ62" s="176"/>
      <c r="AK62" s="178" t="str">
        <f>VLOOKUP(AI62,[1]我孫子!$C:$H,2,0)</f>
        <v>並木５</v>
      </c>
      <c r="AL62" s="179"/>
      <c r="AM62" s="179"/>
      <c r="AN62" s="179"/>
      <c r="AO62" s="179"/>
      <c r="AP62" s="179"/>
      <c r="AQ62" s="179"/>
      <c r="AR62" s="180"/>
      <c r="AS62" s="181">
        <f>VLOOKUP(AI62,[1]我孫子!$C:$H,5,0)</f>
        <v>400</v>
      </c>
      <c r="AT62" s="173"/>
      <c r="AU62" s="174"/>
      <c r="AV62" s="172"/>
      <c r="AW62" s="173"/>
      <c r="AX62" s="174"/>
      <c r="AY62" s="242"/>
      <c r="AZ62" s="243"/>
      <c r="BA62" s="244"/>
      <c r="BB62" s="245"/>
      <c r="BC62" s="245"/>
      <c r="BD62" s="245"/>
      <c r="BE62" s="245"/>
      <c r="BF62" s="245"/>
      <c r="BG62" s="245"/>
      <c r="BH62" s="246"/>
      <c r="BI62" s="247"/>
      <c r="BJ62" s="248"/>
      <c r="BK62" s="248"/>
      <c r="BL62" s="248"/>
      <c r="BM62" s="248"/>
      <c r="BN62" s="249"/>
      <c r="BQ62" s="393" t="s">
        <v>663</v>
      </c>
      <c r="BR62" s="394"/>
      <c r="BS62" s="178" t="str">
        <f>VLOOKUP(BQ62,[1]野田!$C:$H,2,0)</f>
        <v>神明神社</v>
      </c>
      <c r="BT62" s="179"/>
      <c r="BU62" s="179"/>
      <c r="BV62" s="179"/>
      <c r="BW62" s="179"/>
      <c r="BX62" s="179"/>
      <c r="BY62" s="179"/>
      <c r="BZ62" s="180"/>
      <c r="CA62" s="181">
        <f>VLOOKUP(BQ62,[1]野田!$C:$H,5,0)</f>
        <v>225</v>
      </c>
      <c r="CB62" s="173"/>
      <c r="CC62" s="174"/>
      <c r="CD62" s="172"/>
      <c r="CE62" s="173"/>
      <c r="CF62" s="174"/>
      <c r="CG62" s="209" t="s">
        <v>664</v>
      </c>
      <c r="CH62" s="210"/>
      <c r="CI62" s="178" t="str">
        <f>VLOOKUP(CG62,[1]野田!$C:$H,2,0)</f>
        <v>梅郷８号公園</v>
      </c>
      <c r="CJ62" s="179"/>
      <c r="CK62" s="179"/>
      <c r="CL62" s="179"/>
      <c r="CM62" s="179"/>
      <c r="CN62" s="179"/>
      <c r="CO62" s="179"/>
      <c r="CP62" s="180"/>
      <c r="CQ62" s="181">
        <f>VLOOKUP(CG62,[1]野田!$C:$H,5,0)</f>
        <v>515</v>
      </c>
      <c r="CR62" s="173"/>
      <c r="CS62" s="174"/>
      <c r="CT62" s="172"/>
      <c r="CU62" s="173"/>
      <c r="CV62" s="174"/>
    </row>
    <row r="63" spans="1:100" ht="14.25" customHeight="1" thickBot="1" x14ac:dyDescent="0.25">
      <c r="A63" s="175" t="s">
        <v>665</v>
      </c>
      <c r="B63" s="176"/>
      <c r="C63" s="178" t="str">
        <f>VLOOKUP(A63,[1]柏北!$C:$H,2,0)</f>
        <v>若柴・花野井</v>
      </c>
      <c r="D63" s="179"/>
      <c r="E63" s="179"/>
      <c r="F63" s="179"/>
      <c r="G63" s="179"/>
      <c r="H63" s="179"/>
      <c r="I63" s="179"/>
      <c r="J63" s="180"/>
      <c r="K63" s="181">
        <f>VLOOKUP(A63,[1]柏北!$C:$H,5,0)</f>
        <v>465</v>
      </c>
      <c r="L63" s="173"/>
      <c r="M63" s="174"/>
      <c r="N63" s="172"/>
      <c r="O63" s="173"/>
      <c r="P63" s="174"/>
      <c r="Q63" s="327"/>
      <c r="R63" s="327"/>
      <c r="S63" s="327"/>
      <c r="T63" s="327"/>
      <c r="U63" s="327"/>
      <c r="V63" s="327"/>
      <c r="W63" s="327"/>
      <c r="X63" s="327"/>
      <c r="Y63" s="327"/>
      <c r="Z63" s="327"/>
      <c r="AA63" s="327"/>
      <c r="AB63" s="327"/>
      <c r="AC63" s="327"/>
      <c r="AD63" s="327"/>
      <c r="AE63" s="327"/>
      <c r="AF63" s="327"/>
      <c r="AG63" s="16"/>
      <c r="AH63" s="16"/>
      <c r="AI63" s="177" t="s">
        <v>666</v>
      </c>
      <c r="AJ63" s="176"/>
      <c r="AK63" s="178" t="str">
        <f>VLOOKUP(AI63,[1]我孫子!$C:$H,2,0)</f>
        <v>並木６</v>
      </c>
      <c r="AL63" s="179"/>
      <c r="AM63" s="179"/>
      <c r="AN63" s="179"/>
      <c r="AO63" s="179"/>
      <c r="AP63" s="179"/>
      <c r="AQ63" s="179"/>
      <c r="AR63" s="180"/>
      <c r="AS63" s="181">
        <f>VLOOKUP(AI63,[1]我孫子!$C:$H,5,0)</f>
        <v>400</v>
      </c>
      <c r="AT63" s="173"/>
      <c r="AU63" s="174"/>
      <c r="AV63" s="172"/>
      <c r="AW63" s="173"/>
      <c r="AX63" s="174"/>
      <c r="AZ63" s="327"/>
      <c r="BA63" s="327"/>
      <c r="BB63" s="327"/>
      <c r="BC63" s="327"/>
      <c r="BD63" s="327"/>
      <c r="BE63" s="327"/>
      <c r="BF63" s="327"/>
      <c r="BG63" s="327"/>
      <c r="BH63" s="327"/>
      <c r="BI63" s="327"/>
      <c r="BJ63" s="327"/>
      <c r="BK63" s="327"/>
      <c r="BL63" s="327"/>
      <c r="BM63" s="327"/>
      <c r="BN63" s="327"/>
      <c r="BQ63" s="261" t="s">
        <v>667</v>
      </c>
      <c r="BR63" s="262"/>
      <c r="BS63" s="262"/>
      <c r="BT63" s="262"/>
      <c r="BU63" s="262"/>
      <c r="BV63" s="262"/>
      <c r="BW63" s="262"/>
      <c r="BX63" s="262"/>
      <c r="BY63" s="262"/>
      <c r="BZ63" s="262"/>
      <c r="CA63" s="263">
        <f>SUM(CA56:CC62)</f>
        <v>2945</v>
      </c>
      <c r="CB63" s="263"/>
      <c r="CC63" s="264"/>
      <c r="CD63" s="218" t="str">
        <f>IF(CQ64="●","●",IF(COUNTA(CD56:CD62)=0,"",SUMIF(CD56:CD62,"●",CA56:CA62)+SUM(CD56:CD62)))</f>
        <v/>
      </c>
      <c r="CE63" s="219"/>
      <c r="CF63" s="220"/>
      <c r="CG63" s="415" t="s">
        <v>668</v>
      </c>
      <c r="CH63" s="231"/>
      <c r="CI63" s="231"/>
      <c r="CJ63" s="231"/>
      <c r="CK63" s="231"/>
      <c r="CL63" s="231"/>
      <c r="CM63" s="231"/>
      <c r="CN63" s="231"/>
      <c r="CO63" s="231"/>
      <c r="CP63" s="232"/>
      <c r="CQ63" s="233">
        <f>SUM(CQ58:CS62)</f>
        <v>2375</v>
      </c>
      <c r="CR63" s="234"/>
      <c r="CS63" s="235"/>
      <c r="CT63" s="218" t="str">
        <f>IF(CQ64="●","●",IF(COUNTA(CT58:CT62)=0,"",SUMIF(CT58:CT62,"●",CQ58:CQ62)+SUM(CT58:CT62)))</f>
        <v/>
      </c>
      <c r="CU63" s="219"/>
      <c r="CV63" s="220"/>
    </row>
    <row r="64" spans="1:100" ht="14.25" customHeight="1" x14ac:dyDescent="0.2">
      <c r="A64" s="183" t="s">
        <v>669</v>
      </c>
      <c r="B64" s="184"/>
      <c r="C64" s="184"/>
      <c r="D64" s="184"/>
      <c r="E64" s="184"/>
      <c r="F64" s="184"/>
      <c r="G64" s="184"/>
      <c r="H64" s="184"/>
      <c r="I64" s="184"/>
      <c r="J64" s="184"/>
      <c r="K64" s="185">
        <f>SUM(K57:M63)</f>
        <v>2610</v>
      </c>
      <c r="L64" s="185"/>
      <c r="M64" s="186"/>
      <c r="N64" s="187" t="str">
        <f>IF(AA58="●","●",IF(COUNTA(N57:N63)=0,"",SUMIF(N57:N63,"●",K57:K63)+SUM(N57:N63)))</f>
        <v/>
      </c>
      <c r="O64" s="188"/>
      <c r="P64" s="189"/>
      <c r="Q64" s="327"/>
      <c r="R64" s="327"/>
      <c r="S64" s="327"/>
      <c r="T64" s="327"/>
      <c r="U64" s="327"/>
      <c r="V64" s="327"/>
      <c r="W64" s="327"/>
      <c r="X64" s="327"/>
      <c r="Y64" s="327"/>
      <c r="Z64" s="327"/>
      <c r="AA64" s="327"/>
      <c r="AB64" s="327"/>
      <c r="AC64" s="327"/>
      <c r="AD64" s="327"/>
      <c r="AE64" s="327"/>
      <c r="AF64" s="327"/>
      <c r="AG64" s="16"/>
      <c r="AH64" s="16"/>
      <c r="AI64" s="177" t="s">
        <v>670</v>
      </c>
      <c r="AJ64" s="176"/>
      <c r="AK64" s="178" t="str">
        <f>VLOOKUP(AI64,[1]我孫子!$C:$H,2,0)</f>
        <v>並木7</v>
      </c>
      <c r="AL64" s="179"/>
      <c r="AM64" s="179"/>
      <c r="AN64" s="179"/>
      <c r="AO64" s="179"/>
      <c r="AP64" s="179"/>
      <c r="AQ64" s="179"/>
      <c r="AR64" s="180"/>
      <c r="AS64" s="181">
        <f>VLOOKUP(AI64,[1]我孫子!$C:$H,5,0)</f>
        <v>350</v>
      </c>
      <c r="AT64" s="173"/>
      <c r="AU64" s="174"/>
      <c r="AV64" s="172"/>
      <c r="AW64" s="173"/>
      <c r="AX64" s="174"/>
      <c r="AZ64" s="327"/>
      <c r="BA64" s="327"/>
      <c r="BB64" s="327"/>
      <c r="BC64" s="327"/>
      <c r="BD64" s="327"/>
      <c r="BE64" s="327"/>
      <c r="BF64" s="327"/>
      <c r="BG64" s="327"/>
      <c r="BH64" s="327"/>
      <c r="BI64" s="327"/>
      <c r="BJ64" s="327"/>
      <c r="BK64" s="327"/>
      <c r="BL64" s="327"/>
      <c r="BM64" s="327"/>
      <c r="BN64" s="327"/>
      <c r="CG64" s="416" t="s">
        <v>285</v>
      </c>
      <c r="CH64" s="222"/>
      <c r="CI64" s="223">
        <f>CA22+CA27+CA42+CA55+CA63+CQ19+CQ24+CQ28+CQ40+CQ55+CQ57+CQ63</f>
        <v>36960</v>
      </c>
      <c r="CJ64" s="224"/>
      <c r="CK64" s="224"/>
      <c r="CL64" s="224"/>
      <c r="CM64" s="224"/>
      <c r="CN64" s="224"/>
      <c r="CO64" s="224"/>
      <c r="CP64" s="225"/>
      <c r="CQ64" s="241"/>
      <c r="CR64" s="228"/>
      <c r="CS64" s="228"/>
      <c r="CT64" s="228"/>
      <c r="CU64" s="228"/>
      <c r="CV64" s="229"/>
    </row>
    <row r="65" spans="1:100" ht="14.25" customHeight="1" x14ac:dyDescent="0.2">
      <c r="A65" s="175" t="s">
        <v>671</v>
      </c>
      <c r="B65" s="176"/>
      <c r="C65" s="178" t="str">
        <f>VLOOKUP(A65,[1]柏北!$C:$H,2,0)</f>
        <v>宿連寺1</v>
      </c>
      <c r="D65" s="179"/>
      <c r="E65" s="179"/>
      <c r="F65" s="179"/>
      <c r="G65" s="179"/>
      <c r="H65" s="179"/>
      <c r="I65" s="179"/>
      <c r="J65" s="180"/>
      <c r="K65" s="181">
        <f>VLOOKUP(A65,[1]柏北!$C:$H,5,0)</f>
        <v>565</v>
      </c>
      <c r="L65" s="173"/>
      <c r="M65" s="174"/>
      <c r="N65" s="172"/>
      <c r="O65" s="173"/>
      <c r="P65" s="174"/>
      <c r="Q65" s="327"/>
      <c r="R65" s="327"/>
      <c r="S65" s="327"/>
      <c r="T65" s="327"/>
      <c r="U65" s="327"/>
      <c r="V65" s="327"/>
      <c r="W65" s="327"/>
      <c r="X65" s="327"/>
      <c r="Y65" s="327"/>
      <c r="Z65" s="327"/>
      <c r="AA65" s="327"/>
      <c r="AB65" s="327"/>
      <c r="AC65" s="327"/>
      <c r="AD65" s="327"/>
      <c r="AE65" s="327"/>
      <c r="AF65" s="327"/>
      <c r="AG65" s="16"/>
      <c r="AH65" s="16"/>
      <c r="AI65" s="177" t="s">
        <v>672</v>
      </c>
      <c r="AJ65" s="176"/>
      <c r="AK65" s="178" t="str">
        <f>VLOOKUP(AI65,[1]我孫子!$C:$H,2,0)</f>
        <v>並木7・8</v>
      </c>
      <c r="AL65" s="179"/>
      <c r="AM65" s="179"/>
      <c r="AN65" s="179"/>
      <c r="AO65" s="179"/>
      <c r="AP65" s="179"/>
      <c r="AQ65" s="179"/>
      <c r="AR65" s="180"/>
      <c r="AS65" s="181">
        <f>VLOOKUP(AI65,[1]我孫子!$C:$H,5,0)</f>
        <v>380</v>
      </c>
      <c r="AT65" s="173"/>
      <c r="AU65" s="174"/>
      <c r="AV65" s="172"/>
      <c r="AW65" s="173"/>
      <c r="AX65" s="174"/>
      <c r="AZ65" s="327"/>
      <c r="BA65" s="327"/>
      <c r="BB65" s="327"/>
      <c r="BC65" s="327"/>
      <c r="BD65" s="327"/>
      <c r="BE65" s="327"/>
      <c r="BF65" s="327"/>
      <c r="BG65" s="327"/>
      <c r="BH65" s="327"/>
      <c r="BI65" s="327"/>
      <c r="BJ65" s="327"/>
      <c r="BK65" s="327"/>
      <c r="BL65" s="327"/>
      <c r="BM65" s="327"/>
      <c r="BN65" s="327"/>
      <c r="CG65" s="417"/>
      <c r="CH65" s="237"/>
      <c r="CI65" s="238"/>
      <c r="CJ65" s="239"/>
      <c r="CK65" s="239"/>
      <c r="CL65" s="239"/>
      <c r="CM65" s="239"/>
      <c r="CN65" s="239"/>
      <c r="CO65" s="239"/>
      <c r="CP65" s="240"/>
      <c r="CQ65" s="241"/>
      <c r="CR65" s="228"/>
      <c r="CS65" s="228"/>
      <c r="CT65" s="228"/>
      <c r="CU65" s="228"/>
      <c r="CV65" s="229"/>
    </row>
    <row r="66" spans="1:100" ht="14.25" customHeight="1" thickBot="1" x14ac:dyDescent="0.25">
      <c r="A66" s="175" t="s">
        <v>673</v>
      </c>
      <c r="B66" s="176"/>
      <c r="C66" s="178" t="str">
        <f>VLOOKUP(A66,[1]柏北!$C:$H,2,0)</f>
        <v>宿連寺2</v>
      </c>
      <c r="D66" s="179"/>
      <c r="E66" s="179"/>
      <c r="F66" s="179"/>
      <c r="G66" s="179"/>
      <c r="H66" s="179"/>
      <c r="I66" s="179"/>
      <c r="J66" s="180"/>
      <c r="K66" s="181">
        <f>VLOOKUP(A66,[1]柏北!$C:$H,5,0)</f>
        <v>430</v>
      </c>
      <c r="L66" s="173"/>
      <c r="M66" s="174"/>
      <c r="N66" s="172"/>
      <c r="O66" s="173"/>
      <c r="P66" s="174"/>
      <c r="Q66" s="16"/>
      <c r="R66" s="286"/>
      <c r="S66" s="286"/>
      <c r="T66" s="286"/>
      <c r="U66" s="286"/>
      <c r="V66" s="285" t="s">
        <v>340</v>
      </c>
      <c r="W66" s="285"/>
      <c r="X66" s="285"/>
      <c r="Y66" s="16"/>
      <c r="Z66" s="16"/>
      <c r="AA66" s="16"/>
      <c r="AB66" s="16"/>
      <c r="AC66" s="16"/>
      <c r="AD66" s="16"/>
      <c r="AE66" s="16"/>
      <c r="AF66" s="16"/>
      <c r="AG66" s="16"/>
      <c r="AH66" s="16"/>
      <c r="AI66" s="177" t="s">
        <v>674</v>
      </c>
      <c r="AJ66" s="176"/>
      <c r="AK66" s="178" t="str">
        <f>VLOOKUP(AI66,[1]我孫子!$C:$H,2,0)</f>
        <v>並木9・我孫子</v>
      </c>
      <c r="AL66" s="179"/>
      <c r="AM66" s="179"/>
      <c r="AN66" s="179"/>
      <c r="AO66" s="179"/>
      <c r="AP66" s="179"/>
      <c r="AQ66" s="179"/>
      <c r="AR66" s="180"/>
      <c r="AS66" s="181">
        <f>VLOOKUP(AI66,[1]我孫子!$C:$H,5,0)</f>
        <v>390</v>
      </c>
      <c r="AT66" s="173"/>
      <c r="AU66" s="174"/>
      <c r="AV66" s="172"/>
      <c r="AW66" s="173"/>
      <c r="AX66" s="174"/>
      <c r="BI66" s="327"/>
      <c r="BJ66" s="327"/>
      <c r="BK66" s="327"/>
      <c r="BL66" s="327"/>
      <c r="BM66" s="327"/>
      <c r="BN66" s="327"/>
      <c r="CG66" s="418"/>
      <c r="CH66" s="243"/>
      <c r="CI66" s="244"/>
      <c r="CJ66" s="245"/>
      <c r="CK66" s="245"/>
      <c r="CL66" s="245"/>
      <c r="CM66" s="245"/>
      <c r="CN66" s="245"/>
      <c r="CO66" s="245"/>
      <c r="CP66" s="246"/>
      <c r="CQ66" s="247"/>
      <c r="CR66" s="248"/>
      <c r="CS66" s="248"/>
      <c r="CT66" s="248"/>
      <c r="CU66" s="248"/>
      <c r="CV66" s="249"/>
    </row>
    <row r="67" spans="1:100" ht="14.25" customHeight="1" thickBot="1" x14ac:dyDescent="0.25">
      <c r="A67" s="261" t="s">
        <v>675</v>
      </c>
      <c r="B67" s="262"/>
      <c r="C67" s="262"/>
      <c r="D67" s="262"/>
      <c r="E67" s="262"/>
      <c r="F67" s="262"/>
      <c r="G67" s="262"/>
      <c r="H67" s="262"/>
      <c r="I67" s="262"/>
      <c r="J67" s="262"/>
      <c r="K67" s="263">
        <f>SUM(K65:M66)</f>
        <v>995</v>
      </c>
      <c r="L67" s="263"/>
      <c r="M67" s="264"/>
      <c r="N67" s="265" t="str">
        <f>IF(AA58="●","●",IF(COUNTA(N65:N66)=0,"",SUMIF(N65:N66,"●",K65:K66)+SUM(N65:N66)))</f>
        <v/>
      </c>
      <c r="O67" s="234"/>
      <c r="P67" s="235"/>
      <c r="Q67" s="16"/>
      <c r="R67" s="286" t="s">
        <v>676</v>
      </c>
      <c r="S67" s="286"/>
      <c r="T67" s="286"/>
      <c r="U67" s="286"/>
      <c r="V67" s="285" t="s">
        <v>340</v>
      </c>
      <c r="W67" s="285"/>
      <c r="X67" s="285"/>
      <c r="Y67" s="16"/>
      <c r="Z67" s="16"/>
      <c r="AA67" s="16"/>
      <c r="AB67" s="16"/>
      <c r="AC67" s="16"/>
      <c r="AD67" s="16"/>
      <c r="AE67" s="16"/>
      <c r="AF67" s="16"/>
      <c r="AG67" s="16"/>
      <c r="AH67" s="16"/>
      <c r="AI67" s="214" t="s">
        <v>677</v>
      </c>
      <c r="AJ67" s="215"/>
      <c r="AK67" s="215"/>
      <c r="AL67" s="215"/>
      <c r="AM67" s="215"/>
      <c r="AN67" s="215"/>
      <c r="AO67" s="215"/>
      <c r="AP67" s="215"/>
      <c r="AQ67" s="215"/>
      <c r="AR67" s="215"/>
      <c r="AS67" s="216">
        <f>SUM(AS62:AU66)</f>
        <v>1920</v>
      </c>
      <c r="AT67" s="216"/>
      <c r="AU67" s="217"/>
      <c r="AV67" s="191" t="str">
        <f>IF(BI60="●","●",IF(COUNTA(AV62:AV66)=0,"",SUMIF(AV62:AV66,"●",AS62:AS66)+SUM(AV62:AV66)))</f>
        <v/>
      </c>
      <c r="AW67" s="192"/>
      <c r="AX67" s="193"/>
      <c r="BI67" s="327"/>
    </row>
    <row r="68" spans="1:100" ht="14.25" customHeight="1" thickTop="1" thickBot="1" x14ac:dyDescent="0.25">
      <c r="A68" s="327"/>
      <c r="B68" s="16"/>
      <c r="C68" s="16"/>
      <c r="D68" s="16"/>
      <c r="E68" s="16"/>
      <c r="F68" s="16"/>
      <c r="G68" s="16"/>
      <c r="H68" s="16"/>
      <c r="I68" s="16"/>
      <c r="J68" s="16"/>
      <c r="K68" s="16"/>
      <c r="L68" s="16"/>
      <c r="M68" s="327"/>
      <c r="N68" s="327"/>
      <c r="O68" s="327"/>
      <c r="P68" s="327"/>
      <c r="Q68" s="16"/>
      <c r="R68" s="286" t="s">
        <v>678</v>
      </c>
      <c r="S68" s="286"/>
      <c r="T68" s="286"/>
      <c r="U68" s="286"/>
      <c r="V68" s="285" t="s">
        <v>340</v>
      </c>
      <c r="W68" s="285"/>
      <c r="X68" s="285"/>
      <c r="Y68" s="16"/>
      <c r="Z68" s="16"/>
      <c r="AA68" s="16"/>
      <c r="AB68" s="16"/>
      <c r="AC68" s="16"/>
      <c r="AD68" s="16"/>
      <c r="AE68" s="16"/>
      <c r="AF68" s="16"/>
      <c r="AG68" s="16"/>
      <c r="AH68" s="16"/>
      <c r="AI68" s="419"/>
      <c r="AJ68" s="420"/>
      <c r="AK68" s="420"/>
      <c r="AL68" s="420"/>
      <c r="AM68" s="420"/>
      <c r="AN68" s="420"/>
      <c r="AO68" s="420"/>
      <c r="AP68" s="420"/>
      <c r="AQ68" s="419"/>
      <c r="AR68" s="257"/>
      <c r="AS68" s="257"/>
      <c r="AT68" s="257"/>
      <c r="AU68" s="257"/>
      <c r="AV68" s="258"/>
      <c r="AW68" s="258"/>
      <c r="AX68" s="258"/>
    </row>
    <row r="69" spans="1:100" ht="14.25" customHeight="1" thickBot="1" x14ac:dyDescent="0.25">
      <c r="A69" s="327"/>
      <c r="B69" s="16"/>
      <c r="C69" s="16"/>
      <c r="D69" s="16"/>
      <c r="E69" s="16"/>
      <c r="F69" s="16"/>
      <c r="G69" s="16"/>
      <c r="H69" s="16"/>
      <c r="I69" s="16"/>
      <c r="J69" s="16"/>
      <c r="K69" s="16"/>
      <c r="L69" s="16"/>
      <c r="M69" s="327"/>
      <c r="N69" s="327"/>
      <c r="O69" s="327"/>
      <c r="P69" s="327"/>
      <c r="Q69" s="16"/>
      <c r="R69" s="286" t="s">
        <v>679</v>
      </c>
      <c r="S69" s="286"/>
      <c r="T69" s="286"/>
      <c r="U69" s="286"/>
      <c r="V69" s="285" t="s">
        <v>340</v>
      </c>
      <c r="W69" s="285"/>
      <c r="X69" s="285"/>
      <c r="Y69" s="16"/>
      <c r="Z69" s="16"/>
      <c r="AA69" s="16"/>
      <c r="AB69" s="16"/>
      <c r="AC69" s="16"/>
      <c r="AD69" s="16"/>
      <c r="AE69" s="16"/>
      <c r="AF69" s="16"/>
      <c r="AG69" s="16"/>
      <c r="AH69" s="16"/>
      <c r="AI69" s="327"/>
      <c r="AQ69" s="327"/>
      <c r="BJ69" s="273" t="s">
        <v>336</v>
      </c>
      <c r="BK69" s="274"/>
      <c r="BL69" s="274"/>
      <c r="BM69" s="274"/>
      <c r="BN69" s="274"/>
      <c r="BO69" s="274"/>
      <c r="BP69" s="274"/>
      <c r="BQ69" s="275"/>
      <c r="BR69" s="274" t="s">
        <v>680</v>
      </c>
      <c r="BS69" s="274"/>
      <c r="BT69" s="274"/>
      <c r="BU69" s="274"/>
      <c r="BV69" s="274"/>
      <c r="BW69" s="275"/>
      <c r="BX69" s="274" t="s">
        <v>338</v>
      </c>
      <c r="BY69" s="274"/>
      <c r="BZ69" s="276"/>
      <c r="CB69" s="295" t="s">
        <v>344</v>
      </c>
      <c r="CC69" s="296"/>
      <c r="CD69" s="296"/>
      <c r="CE69" s="296"/>
      <c r="CF69" s="421" t="s">
        <v>345</v>
      </c>
      <c r="CG69" s="421"/>
      <c r="CH69" s="421"/>
      <c r="CI69" s="421"/>
      <c r="CJ69" s="421"/>
      <c r="CK69" s="421"/>
      <c r="CL69" s="421"/>
      <c r="CM69" s="421"/>
      <c r="CN69" s="421"/>
      <c r="CO69" s="421"/>
      <c r="CP69" s="421"/>
      <c r="CQ69" s="421"/>
      <c r="CR69" s="421"/>
      <c r="CS69" s="421"/>
      <c r="CT69" s="421"/>
      <c r="CU69" s="421"/>
      <c r="CV69" s="422"/>
    </row>
    <row r="70" spans="1:100" ht="14.25" customHeight="1" thickBot="1" x14ac:dyDescent="0.25">
      <c r="A70" s="250" t="s">
        <v>327</v>
      </c>
      <c r="B70" s="251"/>
      <c r="C70" s="251"/>
      <c r="D70" s="251"/>
      <c r="E70" s="251"/>
      <c r="F70" s="251"/>
      <c r="G70" s="251"/>
      <c r="H70" s="251"/>
      <c r="I70" s="251"/>
      <c r="J70" s="251"/>
      <c r="K70" s="251"/>
      <c r="L70" s="251"/>
      <c r="M70" s="251"/>
      <c r="N70" s="251"/>
      <c r="O70" s="251"/>
      <c r="P70" s="251"/>
      <c r="Q70" s="252"/>
      <c r="R70" s="16"/>
      <c r="S70" s="16"/>
      <c r="T70" s="16"/>
      <c r="U70" s="16"/>
      <c r="V70" s="16"/>
      <c r="W70" s="16"/>
      <c r="X70" s="16"/>
      <c r="Y70" s="16"/>
      <c r="Z70" s="16"/>
      <c r="AA70" s="16"/>
      <c r="AB70" s="16"/>
      <c r="AC70" s="16"/>
      <c r="AD70" s="16"/>
      <c r="AE70" s="16"/>
      <c r="AF70" s="16"/>
      <c r="AG70" s="16"/>
      <c r="AH70" s="16"/>
      <c r="AI70" s="327"/>
      <c r="AJ70" s="327"/>
      <c r="AK70" s="327"/>
      <c r="AL70" s="327"/>
      <c r="AM70" s="327"/>
      <c r="AN70" s="327"/>
      <c r="AO70" s="327"/>
      <c r="AP70" s="327"/>
      <c r="AQ70" s="327"/>
      <c r="BJ70" s="287" t="s">
        <v>342</v>
      </c>
      <c r="BK70" s="288"/>
      <c r="BL70" s="288"/>
      <c r="BM70" s="288"/>
      <c r="BN70" s="288"/>
      <c r="BO70" s="288"/>
      <c r="BP70" s="288"/>
      <c r="BQ70" s="289"/>
      <c r="BR70" s="290">
        <f>K24+K38+K47+K56+K64+K67+AA22+AA27+AA32+AA36+AA41+AA51+AA54+AA16</f>
        <v>35650</v>
      </c>
      <c r="BS70" s="290"/>
      <c r="BT70" s="290"/>
      <c r="BU70" s="290"/>
      <c r="BV70" s="291" t="s">
        <v>349</v>
      </c>
      <c r="BW70" s="292"/>
      <c r="BX70" s="423"/>
      <c r="BY70" s="424"/>
      <c r="BZ70" s="425"/>
      <c r="CB70" s="314"/>
      <c r="CC70" s="315"/>
      <c r="CD70" s="315"/>
      <c r="CE70" s="315"/>
      <c r="CF70" s="426" t="s">
        <v>350</v>
      </c>
      <c r="CG70" s="426"/>
      <c r="CH70" s="426"/>
      <c r="CI70" s="426"/>
      <c r="CJ70" s="426"/>
      <c r="CK70" s="426"/>
      <c r="CL70" s="426"/>
      <c r="CM70" s="426"/>
      <c r="CN70" s="426"/>
      <c r="CO70" s="426"/>
      <c r="CP70" s="426"/>
      <c r="CQ70" s="426"/>
      <c r="CR70" s="426"/>
      <c r="CS70" s="426"/>
      <c r="CT70" s="426"/>
      <c r="CU70" s="426"/>
      <c r="CV70" s="427"/>
    </row>
    <row r="71" spans="1:100" ht="14.25" customHeight="1" thickBot="1" x14ac:dyDescent="0.25">
      <c r="A71" s="254"/>
      <c r="B71" s="255"/>
      <c r="C71" s="255"/>
      <c r="D71" s="255"/>
      <c r="E71" s="255"/>
      <c r="F71" s="255"/>
      <c r="G71" s="255"/>
      <c r="H71" s="255"/>
      <c r="I71" s="255"/>
      <c r="J71" s="255"/>
      <c r="K71" s="255"/>
      <c r="L71" s="255"/>
      <c r="M71" s="255"/>
      <c r="N71" s="255"/>
      <c r="O71" s="255"/>
      <c r="P71" s="255"/>
      <c r="Q71" s="256"/>
      <c r="R71" s="16"/>
      <c r="S71" t="s">
        <v>357</v>
      </c>
      <c r="T71" s="16"/>
      <c r="U71" s="16"/>
      <c r="V71" s="16"/>
      <c r="W71" s="16"/>
      <c r="X71" s="16"/>
      <c r="Y71" s="16"/>
      <c r="Z71" s="16"/>
      <c r="AA71" s="16"/>
      <c r="AB71" s="16"/>
      <c r="AC71" s="16"/>
      <c r="AD71" s="16"/>
      <c r="AE71" s="16"/>
      <c r="AF71" s="16"/>
      <c r="AG71" s="327"/>
      <c r="AH71" s="327"/>
      <c r="BJ71" s="306" t="s">
        <v>681</v>
      </c>
      <c r="BK71" s="307"/>
      <c r="BL71" s="307"/>
      <c r="BM71" s="307"/>
      <c r="BN71" s="307"/>
      <c r="BO71" s="307"/>
      <c r="BP71" s="307"/>
      <c r="BQ71" s="308"/>
      <c r="BR71" s="309">
        <f>BA60+K27</f>
        <v>39260</v>
      </c>
      <c r="BS71" s="309"/>
      <c r="BT71" s="309"/>
      <c r="BU71" s="309"/>
      <c r="BV71" s="310" t="s">
        <v>349</v>
      </c>
      <c r="BW71" s="311"/>
      <c r="BX71" s="428" t="s">
        <v>340</v>
      </c>
      <c r="BY71" s="428"/>
      <c r="BZ71" s="429"/>
      <c r="CB71" s="321" t="s">
        <v>354</v>
      </c>
      <c r="CC71" s="322"/>
      <c r="CD71" s="322"/>
      <c r="CE71" s="322"/>
      <c r="CF71" s="430" t="s">
        <v>355</v>
      </c>
      <c r="CG71" s="430"/>
      <c r="CH71" s="430"/>
      <c r="CI71" s="430"/>
      <c r="CJ71" s="430"/>
      <c r="CK71" s="430"/>
      <c r="CL71" s="430"/>
      <c r="CM71" s="430"/>
      <c r="CN71" s="430"/>
      <c r="CO71" s="430"/>
      <c r="CP71" s="430"/>
      <c r="CQ71" s="430"/>
      <c r="CR71" s="430"/>
      <c r="CS71" s="430"/>
      <c r="CT71" s="430"/>
      <c r="CU71" s="430"/>
      <c r="CV71" s="431"/>
    </row>
    <row r="72" spans="1:100" ht="14.25" customHeight="1" x14ac:dyDescent="0.2">
      <c r="A72" s="432" t="s">
        <v>332</v>
      </c>
      <c r="B72" s="433"/>
      <c r="C72" s="433"/>
      <c r="D72" s="433"/>
      <c r="E72" s="433"/>
      <c r="F72" s="433"/>
      <c r="G72" s="433"/>
      <c r="H72" s="433"/>
      <c r="I72" s="433"/>
      <c r="J72" s="433"/>
      <c r="K72" s="434"/>
      <c r="L72" s="435" t="s">
        <v>333</v>
      </c>
      <c r="M72" s="433"/>
      <c r="N72" s="434"/>
      <c r="O72" s="269" t="s">
        <v>334</v>
      </c>
      <c r="P72" s="267"/>
      <c r="Q72" s="436"/>
      <c r="R72" s="16"/>
      <c r="S72" t="s">
        <v>361</v>
      </c>
      <c r="T72" s="16"/>
      <c r="U72" s="16"/>
      <c r="V72" s="16"/>
      <c r="W72" s="16"/>
      <c r="X72" s="16"/>
      <c r="Y72" s="16"/>
      <c r="Z72" s="16"/>
      <c r="AA72" s="16"/>
      <c r="AB72" s="16"/>
      <c r="AC72" s="16"/>
      <c r="AD72" s="16"/>
      <c r="AE72" s="16"/>
      <c r="AF72" s="16"/>
      <c r="BJ72" s="306" t="s">
        <v>682</v>
      </c>
      <c r="BK72" s="307"/>
      <c r="BL72" s="307"/>
      <c r="BM72" s="307"/>
      <c r="BN72" s="307"/>
      <c r="BO72" s="307"/>
      <c r="BP72" s="307"/>
      <c r="BQ72" s="308"/>
      <c r="BR72" s="309">
        <f>SUM(K28:M29)</f>
        <v>1020</v>
      </c>
      <c r="BS72" s="309"/>
      <c r="BT72" s="309"/>
      <c r="BU72" s="309"/>
      <c r="BV72" s="310" t="s">
        <v>349</v>
      </c>
      <c r="BW72" s="311"/>
      <c r="BX72" s="437"/>
      <c r="BY72" s="437"/>
      <c r="BZ72" s="438"/>
      <c r="CB72" s="336"/>
      <c r="CC72" s="337"/>
      <c r="CD72" s="337"/>
      <c r="CE72" s="337"/>
      <c r="CF72" s="439"/>
      <c r="CG72" s="439"/>
      <c r="CH72" s="439"/>
      <c r="CI72" s="439"/>
      <c r="CJ72" s="439"/>
      <c r="CK72" s="439"/>
      <c r="CL72" s="439"/>
      <c r="CM72" s="439"/>
      <c r="CN72" s="439"/>
      <c r="CO72" s="439"/>
      <c r="CP72" s="439"/>
      <c r="CQ72" s="439"/>
      <c r="CR72" s="439"/>
      <c r="CS72" s="439"/>
      <c r="CT72" s="439"/>
      <c r="CU72" s="439"/>
      <c r="CV72" s="440"/>
    </row>
    <row r="73" spans="1:100" ht="14.25" customHeight="1" x14ac:dyDescent="0.2">
      <c r="A73" s="279" t="s">
        <v>339</v>
      </c>
      <c r="B73" s="280"/>
      <c r="C73" s="280"/>
      <c r="D73" s="280"/>
      <c r="E73" s="280"/>
      <c r="F73" s="280"/>
      <c r="G73" s="280"/>
      <c r="H73" s="280"/>
      <c r="I73" s="280"/>
      <c r="J73" s="280"/>
      <c r="K73" s="281"/>
      <c r="L73" s="282">
        <v>2.7</v>
      </c>
      <c r="M73" s="280"/>
      <c r="N73" s="281"/>
      <c r="O73" s="282">
        <v>3.5</v>
      </c>
      <c r="P73" s="280"/>
      <c r="Q73" s="283"/>
      <c r="R73" s="327"/>
      <c r="S73" t="s">
        <v>365</v>
      </c>
      <c r="T73" s="327"/>
      <c r="U73" s="327"/>
      <c r="V73" s="327"/>
      <c r="W73" s="327"/>
      <c r="X73" s="327"/>
      <c r="Y73" s="327"/>
      <c r="Z73" s="327"/>
      <c r="AA73" s="327"/>
      <c r="AB73" s="327"/>
      <c r="AC73" s="327"/>
      <c r="AD73" s="327"/>
      <c r="AE73" s="327"/>
      <c r="AF73" s="327"/>
      <c r="BJ73" s="306" t="s">
        <v>348</v>
      </c>
      <c r="BK73" s="307"/>
      <c r="BL73" s="307"/>
      <c r="BM73" s="307"/>
      <c r="BN73" s="307"/>
      <c r="BO73" s="307"/>
      <c r="BP73" s="307"/>
      <c r="BQ73" s="308"/>
      <c r="BR73" s="309">
        <f>AA57</f>
        <v>340</v>
      </c>
      <c r="BS73" s="309"/>
      <c r="BT73" s="309"/>
      <c r="BU73" s="309"/>
      <c r="BV73" s="310" t="s">
        <v>349</v>
      </c>
      <c r="BW73" s="311"/>
      <c r="BX73" s="312"/>
      <c r="BY73" s="312"/>
      <c r="BZ73" s="313"/>
      <c r="CB73" s="441"/>
      <c r="CC73" s="442"/>
      <c r="CD73" s="442"/>
      <c r="CE73" s="442"/>
      <c r="CF73" s="443" t="s">
        <v>683</v>
      </c>
      <c r="CG73" s="443"/>
      <c r="CH73" s="443"/>
      <c r="CI73" s="443"/>
      <c r="CJ73" s="443"/>
      <c r="CK73" s="443"/>
      <c r="CL73" s="443"/>
      <c r="CM73" s="443"/>
      <c r="CN73" s="443"/>
      <c r="CO73" s="443"/>
      <c r="CP73" s="443"/>
      <c r="CQ73" s="443"/>
      <c r="CR73" s="443"/>
      <c r="CS73" s="443"/>
      <c r="CT73" s="443"/>
      <c r="CU73" s="443"/>
      <c r="CV73" s="444"/>
    </row>
    <row r="74" spans="1:100" ht="14.25" customHeight="1" x14ac:dyDescent="0.2">
      <c r="A74" s="299" t="s">
        <v>346</v>
      </c>
      <c r="B74" s="300"/>
      <c r="C74" s="300"/>
      <c r="D74" s="300"/>
      <c r="E74" s="300"/>
      <c r="F74" s="300"/>
      <c r="G74" s="300"/>
      <c r="H74" s="300"/>
      <c r="I74" s="300"/>
      <c r="J74" s="300"/>
      <c r="K74" s="301"/>
      <c r="L74" s="302">
        <v>2.9</v>
      </c>
      <c r="M74" s="303"/>
      <c r="N74" s="304"/>
      <c r="O74" s="302">
        <v>3.7</v>
      </c>
      <c r="P74" s="303"/>
      <c r="Q74" s="305"/>
      <c r="S74" t="s">
        <v>368</v>
      </c>
      <c r="BJ74" s="306" t="s">
        <v>684</v>
      </c>
      <c r="BK74" s="307"/>
      <c r="BL74" s="307"/>
      <c r="BM74" s="307"/>
      <c r="BN74" s="307"/>
      <c r="BO74" s="307"/>
      <c r="BP74" s="307"/>
      <c r="BQ74" s="308"/>
      <c r="BR74" s="309">
        <f>K26</f>
        <v>400</v>
      </c>
      <c r="BS74" s="309"/>
      <c r="BT74" s="309"/>
      <c r="BU74" s="309"/>
      <c r="BV74" s="310" t="s">
        <v>349</v>
      </c>
      <c r="BW74" s="311"/>
      <c r="BX74" s="445"/>
      <c r="BY74" s="445"/>
      <c r="BZ74" s="446"/>
      <c r="CB74" s="447"/>
      <c r="CC74" s="448"/>
      <c r="CD74" s="448"/>
      <c r="CE74" s="448"/>
      <c r="CF74" s="449" t="s">
        <v>367</v>
      </c>
      <c r="CG74" s="449"/>
      <c r="CH74" s="449"/>
      <c r="CI74" s="449"/>
      <c r="CJ74" s="449"/>
      <c r="CK74" s="449"/>
      <c r="CL74" s="449"/>
      <c r="CM74" s="449"/>
      <c r="CN74" s="449"/>
      <c r="CO74" s="449"/>
      <c r="CP74" s="449"/>
      <c r="CQ74" s="449"/>
      <c r="CR74" s="449"/>
      <c r="CS74" s="449"/>
      <c r="CT74" s="449"/>
      <c r="CU74" s="449"/>
      <c r="CV74" s="450"/>
    </row>
    <row r="75" spans="1:100" ht="14.25" customHeight="1" x14ac:dyDescent="0.2">
      <c r="A75" s="299" t="s">
        <v>351</v>
      </c>
      <c r="B75" s="300"/>
      <c r="C75" s="300"/>
      <c r="D75" s="300"/>
      <c r="E75" s="300"/>
      <c r="F75" s="300"/>
      <c r="G75" s="300"/>
      <c r="H75" s="300"/>
      <c r="I75" s="300"/>
      <c r="J75" s="300"/>
      <c r="K75" s="301"/>
      <c r="L75" s="302">
        <v>3.3</v>
      </c>
      <c r="M75" s="303"/>
      <c r="N75" s="304"/>
      <c r="O75" s="302">
        <v>4</v>
      </c>
      <c r="P75" s="303"/>
      <c r="Q75" s="305"/>
      <c r="S75" s="375" t="s">
        <v>372</v>
      </c>
      <c r="BJ75" s="306" t="s">
        <v>685</v>
      </c>
      <c r="BK75" s="307"/>
      <c r="BL75" s="307"/>
      <c r="BM75" s="307"/>
      <c r="BN75" s="307"/>
      <c r="BO75" s="307"/>
      <c r="BP75" s="307"/>
      <c r="BQ75" s="308"/>
      <c r="BR75" s="309">
        <f>CI64-CQ57</f>
        <v>36445</v>
      </c>
      <c r="BS75" s="309"/>
      <c r="BT75" s="309"/>
      <c r="BU75" s="309"/>
      <c r="BV75" s="310" t="s">
        <v>349</v>
      </c>
      <c r="BW75" s="311"/>
      <c r="BX75" s="451"/>
      <c r="BY75" s="451"/>
      <c r="BZ75" s="452"/>
      <c r="CB75" s="370" t="s">
        <v>369</v>
      </c>
      <c r="CC75" s="371"/>
      <c r="CD75" s="371"/>
      <c r="CE75" s="371"/>
      <c r="CF75" s="372" t="s">
        <v>370</v>
      </c>
      <c r="CG75" s="372"/>
      <c r="CH75" s="372"/>
      <c r="CI75" s="372"/>
      <c r="CJ75" s="372"/>
      <c r="CK75" s="372"/>
      <c r="CL75" s="372"/>
      <c r="CM75" s="372"/>
      <c r="CN75" s="373" t="s">
        <v>371</v>
      </c>
      <c r="CO75" s="373"/>
      <c r="CP75" s="373"/>
      <c r="CQ75" s="373"/>
      <c r="CR75" s="373"/>
      <c r="CS75" s="373"/>
      <c r="CT75" s="373"/>
      <c r="CU75" s="373"/>
      <c r="CV75" s="374"/>
    </row>
    <row r="76" spans="1:100" ht="14.25" customHeight="1" thickBot="1" x14ac:dyDescent="0.25">
      <c r="A76" s="299" t="s">
        <v>356</v>
      </c>
      <c r="B76" s="300"/>
      <c r="C76" s="300"/>
      <c r="D76" s="300"/>
      <c r="E76" s="300"/>
      <c r="F76" s="300"/>
      <c r="G76" s="300"/>
      <c r="H76" s="300"/>
      <c r="I76" s="300"/>
      <c r="J76" s="300"/>
      <c r="K76" s="301"/>
      <c r="L76" s="302">
        <v>4</v>
      </c>
      <c r="M76" s="303"/>
      <c r="N76" s="303"/>
      <c r="O76" s="325">
        <v>5.0999999999999996</v>
      </c>
      <c r="P76" s="300"/>
      <c r="Q76" s="326"/>
      <c r="S76" t="s">
        <v>686</v>
      </c>
      <c r="BJ76" s="328" t="s">
        <v>687</v>
      </c>
      <c r="BK76" s="329"/>
      <c r="BL76" s="329"/>
      <c r="BM76" s="329"/>
      <c r="BN76" s="329"/>
      <c r="BO76" s="329"/>
      <c r="BP76" s="329"/>
      <c r="BQ76" s="330"/>
      <c r="BR76" s="331">
        <f>CQ56</f>
        <v>515</v>
      </c>
      <c r="BS76" s="331"/>
      <c r="BT76" s="331"/>
      <c r="BU76" s="331"/>
      <c r="BV76" s="332" t="s">
        <v>349</v>
      </c>
      <c r="BW76" s="333"/>
      <c r="BX76" s="453"/>
      <c r="BY76" s="453"/>
      <c r="BZ76" s="454"/>
      <c r="CA76" s="455"/>
      <c r="CB76" s="370"/>
      <c r="CC76" s="371"/>
      <c r="CD76" s="371"/>
      <c r="CE76" s="371"/>
      <c r="CF76" s="129" t="s">
        <v>373</v>
      </c>
      <c r="CG76" s="129"/>
      <c r="CH76" s="129"/>
      <c r="CI76" s="129"/>
      <c r="CJ76" s="129"/>
      <c r="CK76" s="129"/>
      <c r="CL76" s="129"/>
      <c r="CM76" s="129"/>
      <c r="CN76" s="373"/>
      <c r="CO76" s="373"/>
      <c r="CP76" s="373"/>
      <c r="CQ76" s="373"/>
      <c r="CR76" s="373"/>
      <c r="CS76" s="373"/>
      <c r="CT76" s="373"/>
      <c r="CU76" s="373"/>
      <c r="CV76" s="374"/>
    </row>
    <row r="77" spans="1:100" ht="13.5" customHeight="1" thickBot="1" x14ac:dyDescent="0.25">
      <c r="A77" s="456" t="s">
        <v>360</v>
      </c>
      <c r="B77" s="457"/>
      <c r="C77" s="457"/>
      <c r="D77" s="457"/>
      <c r="E77" s="457"/>
      <c r="F77" s="457"/>
      <c r="G77" s="457"/>
      <c r="H77" s="457"/>
      <c r="I77" s="457"/>
      <c r="J77" s="457"/>
      <c r="K77" s="458"/>
      <c r="L77" s="459">
        <v>4.4000000000000004</v>
      </c>
      <c r="M77" s="460"/>
      <c r="N77" s="461"/>
      <c r="O77" s="459">
        <v>5.5</v>
      </c>
      <c r="P77" s="460"/>
      <c r="Q77" s="462"/>
      <c r="S77" s="375" t="s">
        <v>688</v>
      </c>
      <c r="BJ77" s="347" t="s">
        <v>689</v>
      </c>
      <c r="BK77" s="348"/>
      <c r="BL77" s="348"/>
      <c r="BM77" s="348"/>
      <c r="BN77" s="348"/>
      <c r="BO77" s="348"/>
      <c r="BP77" s="348"/>
      <c r="BQ77" s="349"/>
      <c r="BR77" s="350">
        <f>SUM(BR70:BU76)</f>
        <v>113630</v>
      </c>
      <c r="BS77" s="350"/>
      <c r="BT77" s="350"/>
      <c r="BU77" s="350"/>
      <c r="BV77" s="351" t="s">
        <v>349</v>
      </c>
      <c r="BW77" s="351"/>
      <c r="BX77" s="351"/>
      <c r="BY77" s="351"/>
      <c r="BZ77" s="352"/>
      <c r="CA77" s="455"/>
      <c r="CB77" s="377"/>
      <c r="CC77" s="378"/>
      <c r="CD77" s="378"/>
      <c r="CE77" s="378"/>
      <c r="CF77" s="463" t="s">
        <v>374</v>
      </c>
      <c r="CG77" s="463"/>
      <c r="CH77" s="463"/>
      <c r="CI77" s="463"/>
      <c r="CJ77" s="463"/>
      <c r="CK77" s="463"/>
      <c r="CL77" s="463"/>
      <c r="CM77" s="463"/>
      <c r="CN77" s="380"/>
      <c r="CO77" s="380"/>
      <c r="CP77" s="380"/>
      <c r="CQ77" s="380"/>
      <c r="CR77" s="380"/>
      <c r="CS77" s="380"/>
      <c r="CT77" s="380"/>
      <c r="CU77" s="380"/>
      <c r="CV77" s="381"/>
    </row>
    <row r="78" spans="1:100" x14ac:dyDescent="0.2">
      <c r="CA78" s="455"/>
      <c r="CB78" s="455"/>
      <c r="CC78" s="455"/>
      <c r="CD78" s="455"/>
      <c r="CE78" s="455"/>
      <c r="CF78" s="455"/>
      <c r="CG78" s="455"/>
      <c r="CH78" s="455"/>
      <c r="CI78" s="455"/>
      <c r="CJ78" s="455"/>
      <c r="CK78" s="455"/>
      <c r="CL78" s="455"/>
      <c r="CM78" s="455"/>
      <c r="CN78" s="455"/>
      <c r="CO78" s="455"/>
      <c r="CP78" s="455"/>
      <c r="CQ78" s="455"/>
      <c r="CR78" s="455"/>
      <c r="CS78" s="455"/>
      <c r="CT78" s="455"/>
      <c r="CU78" s="455"/>
      <c r="CV78" s="455"/>
    </row>
    <row r="79" spans="1:100" x14ac:dyDescent="0.2">
      <c r="CA79" s="464"/>
      <c r="CB79" s="464"/>
      <c r="CC79" s="464"/>
      <c r="CD79" s="464"/>
      <c r="CE79" s="464"/>
      <c r="CF79" s="464"/>
      <c r="CG79" s="464"/>
      <c r="CH79" s="464"/>
      <c r="CI79" s="464"/>
      <c r="CJ79" s="464"/>
      <c r="CK79" s="464"/>
      <c r="CL79" s="464"/>
      <c r="CM79" s="464"/>
      <c r="CN79" s="464"/>
      <c r="CO79" s="464"/>
      <c r="CP79" s="464"/>
      <c r="CQ79" s="464"/>
      <c r="CR79" s="464"/>
      <c r="CS79" s="464"/>
      <c r="CT79" s="464"/>
      <c r="CU79" s="464"/>
      <c r="CV79" s="464"/>
    </row>
    <row r="80" spans="1:100" x14ac:dyDescent="0.2">
      <c r="CA80" s="464"/>
      <c r="CB80" s="464"/>
      <c r="CC80" s="464"/>
      <c r="CD80" s="464"/>
      <c r="CE80" s="464"/>
      <c r="CF80" s="464"/>
      <c r="CG80" s="464"/>
      <c r="CH80" s="464"/>
      <c r="CI80" s="464"/>
      <c r="CJ80" s="464"/>
      <c r="CK80" s="464"/>
      <c r="CL80" s="464"/>
      <c r="CM80" s="464"/>
      <c r="CN80" s="464"/>
      <c r="CO80" s="464"/>
      <c r="CP80" s="464"/>
      <c r="CQ80" s="464"/>
      <c r="CR80" s="464"/>
      <c r="CS80" s="464"/>
      <c r="CT80" s="464"/>
      <c r="CU80" s="464"/>
      <c r="CV80" s="464"/>
    </row>
  </sheetData>
  <mergeCells count="1324">
    <mergeCell ref="BX76:BZ76"/>
    <mergeCell ref="A77:K77"/>
    <mergeCell ref="L77:N77"/>
    <mergeCell ref="O77:Q77"/>
    <mergeCell ref="BJ77:BQ77"/>
    <mergeCell ref="BR77:BU77"/>
    <mergeCell ref="BV77:BW77"/>
    <mergeCell ref="BX77:BZ77"/>
    <mergeCell ref="BX75:BZ75"/>
    <mergeCell ref="CB75:CE77"/>
    <mergeCell ref="CF75:CM75"/>
    <mergeCell ref="CN75:CV77"/>
    <mergeCell ref="A76:K76"/>
    <mergeCell ref="L76:N76"/>
    <mergeCell ref="O76:Q76"/>
    <mergeCell ref="BJ76:BQ76"/>
    <mergeCell ref="BR76:BU76"/>
    <mergeCell ref="BV76:BW76"/>
    <mergeCell ref="A75:K75"/>
    <mergeCell ref="L75:N75"/>
    <mergeCell ref="O75:Q75"/>
    <mergeCell ref="BJ75:BQ75"/>
    <mergeCell ref="BR75:BU75"/>
    <mergeCell ref="BV75:BW75"/>
    <mergeCell ref="BX73:BZ73"/>
    <mergeCell ref="CF73:CV73"/>
    <mergeCell ref="A74:K74"/>
    <mergeCell ref="L74:N74"/>
    <mergeCell ref="O74:Q74"/>
    <mergeCell ref="BJ74:BQ74"/>
    <mergeCell ref="BR74:BU74"/>
    <mergeCell ref="BV74:BW74"/>
    <mergeCell ref="BX74:BZ74"/>
    <mergeCell ref="CF74:CV74"/>
    <mergeCell ref="A73:K73"/>
    <mergeCell ref="L73:N73"/>
    <mergeCell ref="O73:Q73"/>
    <mergeCell ref="BJ73:BQ73"/>
    <mergeCell ref="BR73:BU73"/>
    <mergeCell ref="BV73:BW73"/>
    <mergeCell ref="A72:K72"/>
    <mergeCell ref="L72:N72"/>
    <mergeCell ref="O72:Q72"/>
    <mergeCell ref="BJ72:BQ72"/>
    <mergeCell ref="BR72:BU72"/>
    <mergeCell ref="BV72:BW72"/>
    <mergeCell ref="CF70:CV70"/>
    <mergeCell ref="BJ71:BQ71"/>
    <mergeCell ref="BR71:BU71"/>
    <mergeCell ref="BV71:BW71"/>
    <mergeCell ref="BX71:BZ71"/>
    <mergeCell ref="CB71:CE72"/>
    <mergeCell ref="CF71:CV72"/>
    <mergeCell ref="BX72:BZ72"/>
    <mergeCell ref="BJ69:BQ69"/>
    <mergeCell ref="BR69:BW69"/>
    <mergeCell ref="BX69:BZ69"/>
    <mergeCell ref="CB69:CE70"/>
    <mergeCell ref="A70:Q71"/>
    <mergeCell ref="BJ70:BQ70"/>
    <mergeCell ref="BR70:BU70"/>
    <mergeCell ref="BV70:BW70"/>
    <mergeCell ref="BX70:BZ70"/>
    <mergeCell ref="AS67:AU67"/>
    <mergeCell ref="AV67:AX67"/>
    <mergeCell ref="R68:U68"/>
    <mergeCell ref="V68:X68"/>
    <mergeCell ref="R69:U69"/>
    <mergeCell ref="V69:X69"/>
    <mergeCell ref="AI66:AJ66"/>
    <mergeCell ref="AK66:AR66"/>
    <mergeCell ref="AS66:AU66"/>
    <mergeCell ref="AV66:AX66"/>
    <mergeCell ref="A67:J67"/>
    <mergeCell ref="K67:M67"/>
    <mergeCell ref="N67:P67"/>
    <mergeCell ref="R67:U67"/>
    <mergeCell ref="V67:X67"/>
    <mergeCell ref="AI67:AR67"/>
    <mergeCell ref="A66:B66"/>
    <mergeCell ref="C66:J66"/>
    <mergeCell ref="K66:M66"/>
    <mergeCell ref="N66:P66"/>
    <mergeCell ref="R66:U66"/>
    <mergeCell ref="V66:X66"/>
    <mergeCell ref="CI64:CP66"/>
    <mergeCell ref="CQ64:CV66"/>
    <mergeCell ref="A65:B65"/>
    <mergeCell ref="C65:J65"/>
    <mergeCell ref="K65:M65"/>
    <mergeCell ref="N65:P65"/>
    <mergeCell ref="AI65:AJ65"/>
    <mergeCell ref="AK65:AR65"/>
    <mergeCell ref="AS65:AU65"/>
    <mergeCell ref="AV65:AX65"/>
    <mergeCell ref="CQ63:CS63"/>
    <mergeCell ref="CT63:CV63"/>
    <mergeCell ref="A64:J64"/>
    <mergeCell ref="K64:M64"/>
    <mergeCell ref="N64:P64"/>
    <mergeCell ref="AI64:AJ64"/>
    <mergeCell ref="AK64:AR64"/>
    <mergeCell ref="AS64:AU64"/>
    <mergeCell ref="AV64:AX64"/>
    <mergeCell ref="CG64:CH66"/>
    <mergeCell ref="AS63:AU63"/>
    <mergeCell ref="AV63:AX63"/>
    <mergeCell ref="BQ63:BZ63"/>
    <mergeCell ref="CA63:CC63"/>
    <mergeCell ref="CD63:CF63"/>
    <mergeCell ref="CG63:CP63"/>
    <mergeCell ref="CG62:CH62"/>
    <mergeCell ref="CI62:CP62"/>
    <mergeCell ref="CQ62:CS62"/>
    <mergeCell ref="CT62:CV62"/>
    <mergeCell ref="A63:B63"/>
    <mergeCell ref="C63:J63"/>
    <mergeCell ref="K63:M63"/>
    <mergeCell ref="N63:P63"/>
    <mergeCell ref="AI63:AJ63"/>
    <mergeCell ref="AK63:AR63"/>
    <mergeCell ref="AS62:AU62"/>
    <mergeCell ref="AV62:AX62"/>
    <mergeCell ref="BQ62:BR62"/>
    <mergeCell ref="BS62:BZ62"/>
    <mergeCell ref="CA62:CC62"/>
    <mergeCell ref="CD62:CF62"/>
    <mergeCell ref="A62:B62"/>
    <mergeCell ref="C62:J62"/>
    <mergeCell ref="K62:M62"/>
    <mergeCell ref="N62:P62"/>
    <mergeCell ref="AI62:AJ62"/>
    <mergeCell ref="AK62:AR62"/>
    <mergeCell ref="CA61:CC61"/>
    <mergeCell ref="CD61:CF61"/>
    <mergeCell ref="CG61:CH61"/>
    <mergeCell ref="CI61:CP61"/>
    <mergeCell ref="CQ61:CS61"/>
    <mergeCell ref="CT61:CV61"/>
    <mergeCell ref="A61:B61"/>
    <mergeCell ref="C61:J61"/>
    <mergeCell ref="K61:M61"/>
    <mergeCell ref="N61:P61"/>
    <mergeCell ref="AI61:AR61"/>
    <mergeCell ref="AS61:AU61"/>
    <mergeCell ref="CA60:CC60"/>
    <mergeCell ref="CD60:CF60"/>
    <mergeCell ref="CG60:CH60"/>
    <mergeCell ref="CI60:CP60"/>
    <mergeCell ref="CQ60:CS60"/>
    <mergeCell ref="CT60:CV60"/>
    <mergeCell ref="AV60:AX60"/>
    <mergeCell ref="AY60:AZ62"/>
    <mergeCell ref="BA60:BH62"/>
    <mergeCell ref="BI60:BN62"/>
    <mergeCell ref="BQ60:BR60"/>
    <mergeCell ref="BS60:BZ60"/>
    <mergeCell ref="AV61:AX61"/>
    <mergeCell ref="BQ61:BR61"/>
    <mergeCell ref="BS61:BZ61"/>
    <mergeCell ref="CD59:CF59"/>
    <mergeCell ref="CG59:CH59"/>
    <mergeCell ref="CI59:CP59"/>
    <mergeCell ref="CQ59:CS59"/>
    <mergeCell ref="CT59:CV59"/>
    <mergeCell ref="A60:B60"/>
    <mergeCell ref="C60:J60"/>
    <mergeCell ref="K60:M60"/>
    <mergeCell ref="N60:P60"/>
    <mergeCell ref="AI60:AJ60"/>
    <mergeCell ref="AY59:BH59"/>
    <mergeCell ref="BI59:BK59"/>
    <mergeCell ref="BL59:BN59"/>
    <mergeCell ref="BQ59:BR59"/>
    <mergeCell ref="BS59:BZ59"/>
    <mergeCell ref="CA59:CC59"/>
    <mergeCell ref="A59:B59"/>
    <mergeCell ref="C59:J59"/>
    <mergeCell ref="K59:M59"/>
    <mergeCell ref="N59:P59"/>
    <mergeCell ref="AI59:AJ59"/>
    <mergeCell ref="AK59:AR59"/>
    <mergeCell ref="CA58:CC58"/>
    <mergeCell ref="CD58:CF58"/>
    <mergeCell ref="CG58:CH58"/>
    <mergeCell ref="CI58:CP58"/>
    <mergeCell ref="CQ58:CS58"/>
    <mergeCell ref="CT58:CV58"/>
    <mergeCell ref="AY58:AZ58"/>
    <mergeCell ref="BA58:BH58"/>
    <mergeCell ref="BI58:BK58"/>
    <mergeCell ref="BL58:BN58"/>
    <mergeCell ref="BQ58:BR58"/>
    <mergeCell ref="BS58:BZ58"/>
    <mergeCell ref="S58:Z60"/>
    <mergeCell ref="AA58:AF60"/>
    <mergeCell ref="AI58:AJ58"/>
    <mergeCell ref="AK58:AR58"/>
    <mergeCell ref="AS58:AU58"/>
    <mergeCell ref="AV58:AX58"/>
    <mergeCell ref="AS59:AU59"/>
    <mergeCell ref="AV59:AX59"/>
    <mergeCell ref="AK60:AR60"/>
    <mergeCell ref="AS60:AU60"/>
    <mergeCell ref="CA57:CC57"/>
    <mergeCell ref="CD57:CF57"/>
    <mergeCell ref="CG57:CP57"/>
    <mergeCell ref="CQ57:CS57"/>
    <mergeCell ref="CT57:CV57"/>
    <mergeCell ref="A58:B58"/>
    <mergeCell ref="C58:J58"/>
    <mergeCell ref="K58:M58"/>
    <mergeCell ref="N58:P58"/>
    <mergeCell ref="Q58:R60"/>
    <mergeCell ref="AY57:AZ57"/>
    <mergeCell ref="BA57:BH57"/>
    <mergeCell ref="BI57:BK57"/>
    <mergeCell ref="BL57:BN57"/>
    <mergeCell ref="BQ57:BR57"/>
    <mergeCell ref="BS57:BZ57"/>
    <mergeCell ref="AA57:AC57"/>
    <mergeCell ref="AD57:AF57"/>
    <mergeCell ref="AI57:AJ57"/>
    <mergeCell ref="AK57:AR57"/>
    <mergeCell ref="AS57:AU57"/>
    <mergeCell ref="AV57:AX57"/>
    <mergeCell ref="CD56:CF56"/>
    <mergeCell ref="CG56:CH56"/>
    <mergeCell ref="CI56:CP56"/>
    <mergeCell ref="CQ56:CS56"/>
    <mergeCell ref="CT56:CV56"/>
    <mergeCell ref="A57:B57"/>
    <mergeCell ref="C57:J57"/>
    <mergeCell ref="K57:M57"/>
    <mergeCell ref="N57:P57"/>
    <mergeCell ref="Q57:Z57"/>
    <mergeCell ref="BA56:BH56"/>
    <mergeCell ref="BI56:BK56"/>
    <mergeCell ref="BL56:BN56"/>
    <mergeCell ref="BQ56:BR56"/>
    <mergeCell ref="BS56:BZ56"/>
    <mergeCell ref="CA56:CC56"/>
    <mergeCell ref="AD56:AF56"/>
    <mergeCell ref="AI56:AJ56"/>
    <mergeCell ref="AK56:AR56"/>
    <mergeCell ref="AS56:AU56"/>
    <mergeCell ref="AV56:AX56"/>
    <mergeCell ref="AY56:AZ56"/>
    <mergeCell ref="CD55:CF55"/>
    <mergeCell ref="CG55:CP55"/>
    <mergeCell ref="CQ55:CS55"/>
    <mergeCell ref="CT55:CV55"/>
    <mergeCell ref="A56:J56"/>
    <mergeCell ref="K56:M56"/>
    <mergeCell ref="N56:P56"/>
    <mergeCell ref="Q56:R56"/>
    <mergeCell ref="S56:Z56"/>
    <mergeCell ref="AA56:AC56"/>
    <mergeCell ref="AY55:AZ55"/>
    <mergeCell ref="BA55:BH55"/>
    <mergeCell ref="BI55:BK55"/>
    <mergeCell ref="BL55:BN55"/>
    <mergeCell ref="BQ55:BZ55"/>
    <mergeCell ref="CA55:CC55"/>
    <mergeCell ref="AA55:AC55"/>
    <mergeCell ref="AD55:AF55"/>
    <mergeCell ref="AI55:AJ55"/>
    <mergeCell ref="AK55:AR55"/>
    <mergeCell ref="AS55:AU55"/>
    <mergeCell ref="AV55:AX55"/>
    <mergeCell ref="CD54:CF54"/>
    <mergeCell ref="CG54:CH54"/>
    <mergeCell ref="CI54:CP54"/>
    <mergeCell ref="CQ54:CS54"/>
    <mergeCell ref="CT54:CV54"/>
    <mergeCell ref="A55:B55"/>
    <mergeCell ref="C55:J55"/>
    <mergeCell ref="K55:M55"/>
    <mergeCell ref="N55:P55"/>
    <mergeCell ref="Q55:Z55"/>
    <mergeCell ref="BA54:BH54"/>
    <mergeCell ref="BI54:BK54"/>
    <mergeCell ref="BL54:BN54"/>
    <mergeCell ref="BQ54:BR54"/>
    <mergeCell ref="BS54:BZ54"/>
    <mergeCell ref="CA54:CC54"/>
    <mergeCell ref="AD54:AF54"/>
    <mergeCell ref="AI54:AJ54"/>
    <mergeCell ref="AK54:AR54"/>
    <mergeCell ref="AS54:AU54"/>
    <mergeCell ref="AV54:AX54"/>
    <mergeCell ref="AY54:AZ54"/>
    <mergeCell ref="A54:B54"/>
    <mergeCell ref="C54:J54"/>
    <mergeCell ref="K54:M54"/>
    <mergeCell ref="N54:P54"/>
    <mergeCell ref="Q54:Z54"/>
    <mergeCell ref="AA54:AC54"/>
    <mergeCell ref="CA53:CC53"/>
    <mergeCell ref="CD53:CF53"/>
    <mergeCell ref="CG53:CH53"/>
    <mergeCell ref="CI53:CP53"/>
    <mergeCell ref="CQ53:CS53"/>
    <mergeCell ref="CT53:CV53"/>
    <mergeCell ref="AY53:AZ53"/>
    <mergeCell ref="BA53:BH53"/>
    <mergeCell ref="BI53:BK53"/>
    <mergeCell ref="BL53:BN53"/>
    <mergeCell ref="BQ53:BR53"/>
    <mergeCell ref="BS53:BZ53"/>
    <mergeCell ref="AA53:AC53"/>
    <mergeCell ref="AD53:AF53"/>
    <mergeCell ref="AI53:AJ53"/>
    <mergeCell ref="AK53:AR53"/>
    <mergeCell ref="AS53:AU53"/>
    <mergeCell ref="AV53:AX53"/>
    <mergeCell ref="A53:B53"/>
    <mergeCell ref="C53:J53"/>
    <mergeCell ref="K53:M53"/>
    <mergeCell ref="N53:P53"/>
    <mergeCell ref="Q53:R53"/>
    <mergeCell ref="S53:Z53"/>
    <mergeCell ref="CA52:CC52"/>
    <mergeCell ref="CD52:CF52"/>
    <mergeCell ref="CG52:CH52"/>
    <mergeCell ref="CI52:CP52"/>
    <mergeCell ref="CQ52:CS52"/>
    <mergeCell ref="CT52:CV52"/>
    <mergeCell ref="AY52:AZ52"/>
    <mergeCell ref="BA52:BH52"/>
    <mergeCell ref="BI52:BK52"/>
    <mergeCell ref="BL52:BN52"/>
    <mergeCell ref="BQ52:BR52"/>
    <mergeCell ref="BS52:BZ52"/>
    <mergeCell ref="AA52:AC52"/>
    <mergeCell ref="AD52:AF52"/>
    <mergeCell ref="AI52:AJ52"/>
    <mergeCell ref="AK52:AR52"/>
    <mergeCell ref="AS52:AU52"/>
    <mergeCell ref="AV52:AX52"/>
    <mergeCell ref="CG51:CH51"/>
    <mergeCell ref="CI51:CP51"/>
    <mergeCell ref="CQ51:CS51"/>
    <mergeCell ref="CT51:CV51"/>
    <mergeCell ref="A52:B52"/>
    <mergeCell ref="C52:J52"/>
    <mergeCell ref="K52:M52"/>
    <mergeCell ref="N52:P52"/>
    <mergeCell ref="Q52:R52"/>
    <mergeCell ref="S52:Z52"/>
    <mergeCell ref="BI51:BK51"/>
    <mergeCell ref="BL51:BN51"/>
    <mergeCell ref="BQ51:BR51"/>
    <mergeCell ref="BS51:BZ51"/>
    <mergeCell ref="CA51:CC51"/>
    <mergeCell ref="CD51:CF51"/>
    <mergeCell ref="AI51:AJ51"/>
    <mergeCell ref="AK51:AR51"/>
    <mergeCell ref="AS51:AU51"/>
    <mergeCell ref="AV51:AX51"/>
    <mergeCell ref="AY51:AZ51"/>
    <mergeCell ref="BA51:BH51"/>
    <mergeCell ref="CI50:CP50"/>
    <mergeCell ref="CQ50:CS50"/>
    <mergeCell ref="CT50:CV50"/>
    <mergeCell ref="A51:B51"/>
    <mergeCell ref="C51:J51"/>
    <mergeCell ref="K51:M51"/>
    <mergeCell ref="N51:P51"/>
    <mergeCell ref="Q51:Z51"/>
    <mergeCell ref="AA51:AC51"/>
    <mergeCell ref="AD51:AF51"/>
    <mergeCell ref="BL50:BN50"/>
    <mergeCell ref="BQ50:BR50"/>
    <mergeCell ref="BS50:BZ50"/>
    <mergeCell ref="CA50:CC50"/>
    <mergeCell ref="CD50:CF50"/>
    <mergeCell ref="CG50:CH50"/>
    <mergeCell ref="AD50:AF50"/>
    <mergeCell ref="AI50:AR50"/>
    <mergeCell ref="AS50:AU50"/>
    <mergeCell ref="AV50:AX50"/>
    <mergeCell ref="AY50:BH50"/>
    <mergeCell ref="BI50:BK50"/>
    <mergeCell ref="CI49:CP49"/>
    <mergeCell ref="CQ49:CS49"/>
    <mergeCell ref="CT49:CV49"/>
    <mergeCell ref="A50:B50"/>
    <mergeCell ref="C50:J50"/>
    <mergeCell ref="K50:M50"/>
    <mergeCell ref="N50:P50"/>
    <mergeCell ref="Q50:R50"/>
    <mergeCell ref="S50:Z50"/>
    <mergeCell ref="AA50:AC50"/>
    <mergeCell ref="BL49:BN49"/>
    <mergeCell ref="BQ49:BR49"/>
    <mergeCell ref="BS49:BZ49"/>
    <mergeCell ref="CA49:CC49"/>
    <mergeCell ref="CD49:CF49"/>
    <mergeCell ref="CG49:CH49"/>
    <mergeCell ref="AK49:AR49"/>
    <mergeCell ref="AS49:AU49"/>
    <mergeCell ref="AV49:AX49"/>
    <mergeCell ref="AY49:AZ49"/>
    <mergeCell ref="BA49:BH49"/>
    <mergeCell ref="BI49:BK49"/>
    <mergeCell ref="CT48:CV48"/>
    <mergeCell ref="A49:B49"/>
    <mergeCell ref="C49:J49"/>
    <mergeCell ref="K49:M49"/>
    <mergeCell ref="N49:P49"/>
    <mergeCell ref="Q49:R49"/>
    <mergeCell ref="S49:Z49"/>
    <mergeCell ref="AA49:AC49"/>
    <mergeCell ref="AD49:AF49"/>
    <mergeCell ref="AI49:AJ49"/>
    <mergeCell ref="BS48:BZ48"/>
    <mergeCell ref="CA48:CC48"/>
    <mergeCell ref="CD48:CF48"/>
    <mergeCell ref="CG48:CH48"/>
    <mergeCell ref="CI48:CP48"/>
    <mergeCell ref="CQ48:CS48"/>
    <mergeCell ref="AV48:AX48"/>
    <mergeCell ref="AY48:AZ48"/>
    <mergeCell ref="BA48:BH48"/>
    <mergeCell ref="BI48:BK48"/>
    <mergeCell ref="BL48:BN48"/>
    <mergeCell ref="BQ48:BR48"/>
    <mergeCell ref="S48:Z48"/>
    <mergeCell ref="AA48:AC48"/>
    <mergeCell ref="AD48:AF48"/>
    <mergeCell ref="AI48:AJ48"/>
    <mergeCell ref="AK48:AR48"/>
    <mergeCell ref="AS48:AU48"/>
    <mergeCell ref="CD47:CF47"/>
    <mergeCell ref="CG47:CH47"/>
    <mergeCell ref="CI47:CP47"/>
    <mergeCell ref="CQ47:CS47"/>
    <mergeCell ref="CT47:CV47"/>
    <mergeCell ref="A48:B48"/>
    <mergeCell ref="C48:J48"/>
    <mergeCell ref="K48:M48"/>
    <mergeCell ref="N48:P48"/>
    <mergeCell ref="Q48:R48"/>
    <mergeCell ref="BA47:BH47"/>
    <mergeCell ref="BI47:BK47"/>
    <mergeCell ref="BL47:BN47"/>
    <mergeCell ref="BQ47:BR47"/>
    <mergeCell ref="BS47:BZ47"/>
    <mergeCell ref="CA47:CC47"/>
    <mergeCell ref="AD47:AF47"/>
    <mergeCell ref="AI47:AJ47"/>
    <mergeCell ref="AK47:AR47"/>
    <mergeCell ref="AS47:AU47"/>
    <mergeCell ref="AV47:AX47"/>
    <mergeCell ref="AY47:AZ47"/>
    <mergeCell ref="A47:J47"/>
    <mergeCell ref="K47:M47"/>
    <mergeCell ref="N47:P47"/>
    <mergeCell ref="Q47:R47"/>
    <mergeCell ref="S47:Z47"/>
    <mergeCell ref="AA47:AC47"/>
    <mergeCell ref="CA46:CC46"/>
    <mergeCell ref="CD46:CF46"/>
    <mergeCell ref="CG46:CH46"/>
    <mergeCell ref="CI46:CP46"/>
    <mergeCell ref="CQ46:CS46"/>
    <mergeCell ref="CT46:CV46"/>
    <mergeCell ref="AY46:AZ46"/>
    <mergeCell ref="BA46:BH46"/>
    <mergeCell ref="BI46:BK46"/>
    <mergeCell ref="BL46:BN46"/>
    <mergeCell ref="BQ46:BR46"/>
    <mergeCell ref="BS46:BZ46"/>
    <mergeCell ref="AA46:AC46"/>
    <mergeCell ref="AD46:AF46"/>
    <mergeCell ref="AI46:AJ46"/>
    <mergeCell ref="AK46:AR46"/>
    <mergeCell ref="AS46:AU46"/>
    <mergeCell ref="AV46:AX46"/>
    <mergeCell ref="A46:B46"/>
    <mergeCell ref="C46:J46"/>
    <mergeCell ref="K46:M46"/>
    <mergeCell ref="N46:P46"/>
    <mergeCell ref="Q46:R46"/>
    <mergeCell ref="S46:Z46"/>
    <mergeCell ref="CA45:CC45"/>
    <mergeCell ref="CD45:CF45"/>
    <mergeCell ref="CG45:CH45"/>
    <mergeCell ref="CI45:CP45"/>
    <mergeCell ref="CQ45:CS45"/>
    <mergeCell ref="CT45:CV45"/>
    <mergeCell ref="AY45:AZ45"/>
    <mergeCell ref="BA45:BH45"/>
    <mergeCell ref="BI45:BK45"/>
    <mergeCell ref="BL45:BN45"/>
    <mergeCell ref="BQ45:BR45"/>
    <mergeCell ref="BS45:BZ45"/>
    <mergeCell ref="S45:Z45"/>
    <mergeCell ref="AA45:AC45"/>
    <mergeCell ref="AD45:AF45"/>
    <mergeCell ref="AI45:AR45"/>
    <mergeCell ref="AS45:AU45"/>
    <mergeCell ref="AV45:AX45"/>
    <mergeCell ref="CD44:CF44"/>
    <mergeCell ref="CG44:CH44"/>
    <mergeCell ref="CI44:CP44"/>
    <mergeCell ref="CQ44:CS44"/>
    <mergeCell ref="CT44:CV44"/>
    <mergeCell ref="A45:B45"/>
    <mergeCell ref="C45:J45"/>
    <mergeCell ref="K45:M45"/>
    <mergeCell ref="N45:P45"/>
    <mergeCell ref="Q45:R45"/>
    <mergeCell ref="AY44:BH44"/>
    <mergeCell ref="BI44:BK44"/>
    <mergeCell ref="BL44:BN44"/>
    <mergeCell ref="BQ44:BR44"/>
    <mergeCell ref="BS44:BZ44"/>
    <mergeCell ref="CA44:CC44"/>
    <mergeCell ref="AA44:AC44"/>
    <mergeCell ref="AD44:AF44"/>
    <mergeCell ref="AI44:AJ44"/>
    <mergeCell ref="AK44:AR44"/>
    <mergeCell ref="AS44:AU44"/>
    <mergeCell ref="AV44:AX44"/>
    <mergeCell ref="A44:B44"/>
    <mergeCell ref="C44:J44"/>
    <mergeCell ref="K44:M44"/>
    <mergeCell ref="N44:P44"/>
    <mergeCell ref="Q44:R44"/>
    <mergeCell ref="S44:Z44"/>
    <mergeCell ref="CA43:CC43"/>
    <mergeCell ref="CD43:CF43"/>
    <mergeCell ref="CG43:CH43"/>
    <mergeCell ref="CI43:CP43"/>
    <mergeCell ref="CQ43:CS43"/>
    <mergeCell ref="CT43:CV43"/>
    <mergeCell ref="AY43:AZ43"/>
    <mergeCell ref="BA43:BH43"/>
    <mergeCell ref="BI43:BK43"/>
    <mergeCell ref="BL43:BN43"/>
    <mergeCell ref="BQ43:BR43"/>
    <mergeCell ref="BS43:BZ43"/>
    <mergeCell ref="AA43:AC43"/>
    <mergeCell ref="AD43:AF43"/>
    <mergeCell ref="AI43:AJ43"/>
    <mergeCell ref="AK43:AR43"/>
    <mergeCell ref="AS43:AU43"/>
    <mergeCell ref="AV43:AX43"/>
    <mergeCell ref="A43:B43"/>
    <mergeCell ref="C43:J43"/>
    <mergeCell ref="K43:M43"/>
    <mergeCell ref="N43:P43"/>
    <mergeCell ref="Q43:R43"/>
    <mergeCell ref="S43:Z43"/>
    <mergeCell ref="CA42:CC42"/>
    <mergeCell ref="CD42:CF42"/>
    <mergeCell ref="CG42:CH42"/>
    <mergeCell ref="CI42:CP42"/>
    <mergeCell ref="CQ42:CS42"/>
    <mergeCell ref="CT42:CV42"/>
    <mergeCell ref="AV42:AX42"/>
    <mergeCell ref="AY42:AZ42"/>
    <mergeCell ref="BA42:BH42"/>
    <mergeCell ref="BI42:BK42"/>
    <mergeCell ref="BL42:BN42"/>
    <mergeCell ref="BQ42:BZ42"/>
    <mergeCell ref="S42:Z42"/>
    <mergeCell ref="AA42:AC42"/>
    <mergeCell ref="AD42:AF42"/>
    <mergeCell ref="AI42:AJ42"/>
    <mergeCell ref="AK42:AR42"/>
    <mergeCell ref="AS42:AU42"/>
    <mergeCell ref="CD41:CF41"/>
    <mergeCell ref="CG41:CH41"/>
    <mergeCell ref="CI41:CP41"/>
    <mergeCell ref="CQ41:CS41"/>
    <mergeCell ref="CT41:CV41"/>
    <mergeCell ref="A42:B42"/>
    <mergeCell ref="C42:J42"/>
    <mergeCell ref="K42:M42"/>
    <mergeCell ref="N42:P42"/>
    <mergeCell ref="Q42:R42"/>
    <mergeCell ref="AY41:BH41"/>
    <mergeCell ref="BI41:BK41"/>
    <mergeCell ref="BL41:BN41"/>
    <mergeCell ref="BQ41:BR41"/>
    <mergeCell ref="BS41:BZ41"/>
    <mergeCell ref="CA41:CC41"/>
    <mergeCell ref="AA41:AC41"/>
    <mergeCell ref="AD41:AF41"/>
    <mergeCell ref="AI41:AJ41"/>
    <mergeCell ref="AK41:AR41"/>
    <mergeCell ref="AS41:AU41"/>
    <mergeCell ref="AV41:AX41"/>
    <mergeCell ref="CA40:CC40"/>
    <mergeCell ref="CD40:CF40"/>
    <mergeCell ref="CG40:CP40"/>
    <mergeCell ref="CQ40:CS40"/>
    <mergeCell ref="CT40:CV40"/>
    <mergeCell ref="A41:B41"/>
    <mergeCell ref="C41:J41"/>
    <mergeCell ref="K41:M41"/>
    <mergeCell ref="N41:P41"/>
    <mergeCell ref="Q41:Z41"/>
    <mergeCell ref="AY40:AZ40"/>
    <mergeCell ref="BA40:BH40"/>
    <mergeCell ref="BI40:BK40"/>
    <mergeCell ref="BL40:BN40"/>
    <mergeCell ref="BQ40:BR40"/>
    <mergeCell ref="BS40:BZ40"/>
    <mergeCell ref="AA40:AC40"/>
    <mergeCell ref="AD40:AF40"/>
    <mergeCell ref="AI40:AJ40"/>
    <mergeCell ref="AK40:AR40"/>
    <mergeCell ref="AS40:AU40"/>
    <mergeCell ref="AV40:AX40"/>
    <mergeCell ref="A40:B40"/>
    <mergeCell ref="C40:J40"/>
    <mergeCell ref="K40:M40"/>
    <mergeCell ref="N40:P40"/>
    <mergeCell ref="Q40:R40"/>
    <mergeCell ref="S40:Z40"/>
    <mergeCell ref="CA39:CC39"/>
    <mergeCell ref="CD39:CF39"/>
    <mergeCell ref="CG39:CH39"/>
    <mergeCell ref="CI39:CP39"/>
    <mergeCell ref="CQ39:CS39"/>
    <mergeCell ref="CT39:CV39"/>
    <mergeCell ref="AY39:AZ39"/>
    <mergeCell ref="BA39:BH39"/>
    <mergeCell ref="BI39:BK39"/>
    <mergeCell ref="BL39:BN39"/>
    <mergeCell ref="BQ39:BR39"/>
    <mergeCell ref="BS39:BZ39"/>
    <mergeCell ref="AA39:AC39"/>
    <mergeCell ref="AD39:AF39"/>
    <mergeCell ref="AI39:AJ39"/>
    <mergeCell ref="AK39:AR39"/>
    <mergeCell ref="AS39:AU39"/>
    <mergeCell ref="AV39:AX39"/>
    <mergeCell ref="CG38:CH38"/>
    <mergeCell ref="CI38:CP38"/>
    <mergeCell ref="CQ38:CS38"/>
    <mergeCell ref="CT38:CV38"/>
    <mergeCell ref="A39:B39"/>
    <mergeCell ref="C39:J39"/>
    <mergeCell ref="K39:M39"/>
    <mergeCell ref="N39:P39"/>
    <mergeCell ref="Q39:R39"/>
    <mergeCell ref="S39:Z39"/>
    <mergeCell ref="BI38:BK38"/>
    <mergeCell ref="BL38:BN38"/>
    <mergeCell ref="BQ38:BR38"/>
    <mergeCell ref="BS38:BZ38"/>
    <mergeCell ref="CA38:CC38"/>
    <mergeCell ref="CD38:CF38"/>
    <mergeCell ref="AI38:AJ38"/>
    <mergeCell ref="AK38:AR38"/>
    <mergeCell ref="AS38:AU38"/>
    <mergeCell ref="AV38:AX38"/>
    <mergeCell ref="AY38:AZ38"/>
    <mergeCell ref="BA38:BH38"/>
    <mergeCell ref="CI37:CP37"/>
    <mergeCell ref="CQ37:CS37"/>
    <mergeCell ref="CT37:CV37"/>
    <mergeCell ref="A38:J38"/>
    <mergeCell ref="K38:M38"/>
    <mergeCell ref="N38:P38"/>
    <mergeCell ref="Q38:R38"/>
    <mergeCell ref="S38:Z38"/>
    <mergeCell ref="AA38:AC38"/>
    <mergeCell ref="AD38:AF38"/>
    <mergeCell ref="BL37:BN37"/>
    <mergeCell ref="BQ37:BR37"/>
    <mergeCell ref="BS37:BZ37"/>
    <mergeCell ref="CA37:CC37"/>
    <mergeCell ref="CD37:CF37"/>
    <mergeCell ref="CG37:CH37"/>
    <mergeCell ref="AI37:AJ37"/>
    <mergeCell ref="AK37:AR37"/>
    <mergeCell ref="AS37:AU37"/>
    <mergeCell ref="AV37:AX37"/>
    <mergeCell ref="AY37:BH37"/>
    <mergeCell ref="BI37:BK37"/>
    <mergeCell ref="CQ36:CS36"/>
    <mergeCell ref="CT36:CV36"/>
    <mergeCell ref="A37:B37"/>
    <mergeCell ref="C37:J37"/>
    <mergeCell ref="K37:M37"/>
    <mergeCell ref="N37:P37"/>
    <mergeCell ref="Q37:R37"/>
    <mergeCell ref="S37:Z37"/>
    <mergeCell ref="AA37:AC37"/>
    <mergeCell ref="AD37:AF37"/>
    <mergeCell ref="BQ36:BR36"/>
    <mergeCell ref="BS36:BZ36"/>
    <mergeCell ref="CA36:CC36"/>
    <mergeCell ref="CD36:CF36"/>
    <mergeCell ref="CG36:CH36"/>
    <mergeCell ref="CI36:CP36"/>
    <mergeCell ref="AS36:AU36"/>
    <mergeCell ref="AV36:AX36"/>
    <mergeCell ref="AY36:AZ36"/>
    <mergeCell ref="BA36:BH36"/>
    <mergeCell ref="BI36:BK36"/>
    <mergeCell ref="BL36:BN36"/>
    <mergeCell ref="CT35:CV35"/>
    <mergeCell ref="A36:B36"/>
    <mergeCell ref="C36:J36"/>
    <mergeCell ref="K36:M36"/>
    <mergeCell ref="N36:P36"/>
    <mergeCell ref="Q36:Z36"/>
    <mergeCell ref="AA36:AC36"/>
    <mergeCell ref="AD36:AF36"/>
    <mergeCell ref="AI36:AJ36"/>
    <mergeCell ref="AK36:AR36"/>
    <mergeCell ref="BS35:BZ35"/>
    <mergeCell ref="CA35:CC35"/>
    <mergeCell ref="CD35:CF35"/>
    <mergeCell ref="CG35:CH35"/>
    <mergeCell ref="CI35:CP35"/>
    <mergeCell ref="CQ35:CS35"/>
    <mergeCell ref="AV35:AX35"/>
    <mergeCell ref="AY35:AZ35"/>
    <mergeCell ref="BA35:BH35"/>
    <mergeCell ref="BI35:BK35"/>
    <mergeCell ref="BL35:BN35"/>
    <mergeCell ref="BQ35:BR35"/>
    <mergeCell ref="S35:Z35"/>
    <mergeCell ref="AA35:AC35"/>
    <mergeCell ref="AD35:AF35"/>
    <mergeCell ref="AI35:AJ35"/>
    <mergeCell ref="AK35:AR35"/>
    <mergeCell ref="AS35:AU35"/>
    <mergeCell ref="CD34:CF34"/>
    <mergeCell ref="CG34:CH34"/>
    <mergeCell ref="CI34:CP34"/>
    <mergeCell ref="CQ34:CS34"/>
    <mergeCell ref="CT34:CV34"/>
    <mergeCell ref="A35:B35"/>
    <mergeCell ref="C35:J35"/>
    <mergeCell ref="K35:M35"/>
    <mergeCell ref="N35:P35"/>
    <mergeCell ref="Q35:R35"/>
    <mergeCell ref="BA34:BH34"/>
    <mergeCell ref="BI34:BK34"/>
    <mergeCell ref="BL34:BN34"/>
    <mergeCell ref="BQ34:BR34"/>
    <mergeCell ref="BS34:BZ34"/>
    <mergeCell ref="CA34:CC34"/>
    <mergeCell ref="AA34:AC34"/>
    <mergeCell ref="AD34:AF34"/>
    <mergeCell ref="AI34:AR34"/>
    <mergeCell ref="AS34:AU34"/>
    <mergeCell ref="AV34:AX34"/>
    <mergeCell ref="AY34:AZ34"/>
    <mergeCell ref="A34:B34"/>
    <mergeCell ref="C34:J34"/>
    <mergeCell ref="K34:M34"/>
    <mergeCell ref="N34:P34"/>
    <mergeCell ref="Q34:R34"/>
    <mergeCell ref="S34:Z34"/>
    <mergeCell ref="CA33:CC33"/>
    <mergeCell ref="CD33:CF33"/>
    <mergeCell ref="CG33:CH33"/>
    <mergeCell ref="CI33:CP33"/>
    <mergeCell ref="CQ33:CS33"/>
    <mergeCell ref="CT33:CV33"/>
    <mergeCell ref="AY33:AZ33"/>
    <mergeCell ref="BA33:BH33"/>
    <mergeCell ref="BI33:BK33"/>
    <mergeCell ref="BL33:BN33"/>
    <mergeCell ref="BQ33:BR33"/>
    <mergeCell ref="BS33:BZ33"/>
    <mergeCell ref="AA33:AC33"/>
    <mergeCell ref="AD33:AF33"/>
    <mergeCell ref="AI33:AJ33"/>
    <mergeCell ref="AK33:AR33"/>
    <mergeCell ref="AS33:AU33"/>
    <mergeCell ref="AV33:AX33"/>
    <mergeCell ref="A33:B33"/>
    <mergeCell ref="C33:J33"/>
    <mergeCell ref="K33:M33"/>
    <mergeCell ref="N33:P33"/>
    <mergeCell ref="Q33:R33"/>
    <mergeCell ref="S33:Z33"/>
    <mergeCell ref="CA32:CC32"/>
    <mergeCell ref="CD32:CF32"/>
    <mergeCell ref="CG32:CH32"/>
    <mergeCell ref="CI32:CP32"/>
    <mergeCell ref="CQ32:CS32"/>
    <mergeCell ref="CT32:CV32"/>
    <mergeCell ref="AY32:AZ32"/>
    <mergeCell ref="BA32:BH32"/>
    <mergeCell ref="BI32:BK32"/>
    <mergeCell ref="BL32:BN32"/>
    <mergeCell ref="BQ32:BR32"/>
    <mergeCell ref="BS32:BZ32"/>
    <mergeCell ref="AA32:AC32"/>
    <mergeCell ref="AD32:AF32"/>
    <mergeCell ref="AI32:AJ32"/>
    <mergeCell ref="AK32:AR32"/>
    <mergeCell ref="AS32:AU32"/>
    <mergeCell ref="AV32:AX32"/>
    <mergeCell ref="CD31:CF31"/>
    <mergeCell ref="CG31:CH31"/>
    <mergeCell ref="CI31:CP31"/>
    <mergeCell ref="CQ31:CS31"/>
    <mergeCell ref="CT31:CV31"/>
    <mergeCell ref="A32:B32"/>
    <mergeCell ref="C32:J32"/>
    <mergeCell ref="K32:M32"/>
    <mergeCell ref="N32:P32"/>
    <mergeCell ref="Q32:Z32"/>
    <mergeCell ref="AY31:BH31"/>
    <mergeCell ref="BI31:BK31"/>
    <mergeCell ref="BL31:BN31"/>
    <mergeCell ref="BQ31:BR31"/>
    <mergeCell ref="BS31:BZ31"/>
    <mergeCell ref="CA31:CC31"/>
    <mergeCell ref="AA31:AC31"/>
    <mergeCell ref="AD31:AF31"/>
    <mergeCell ref="AI31:AJ31"/>
    <mergeCell ref="AK31:AR31"/>
    <mergeCell ref="AS31:AU31"/>
    <mergeCell ref="AV31:AX31"/>
    <mergeCell ref="CD30:CF30"/>
    <mergeCell ref="CG30:CH30"/>
    <mergeCell ref="CI30:CP30"/>
    <mergeCell ref="CQ30:CS30"/>
    <mergeCell ref="CT30:CV30"/>
    <mergeCell ref="A31:J31"/>
    <mergeCell ref="K31:M31"/>
    <mergeCell ref="N31:P31"/>
    <mergeCell ref="Q31:R31"/>
    <mergeCell ref="S31:Z31"/>
    <mergeCell ref="BA30:BH30"/>
    <mergeCell ref="BI30:BK30"/>
    <mergeCell ref="BL30:BN30"/>
    <mergeCell ref="BQ30:BR30"/>
    <mergeCell ref="BS30:BZ30"/>
    <mergeCell ref="CA30:CC30"/>
    <mergeCell ref="AD30:AF30"/>
    <mergeCell ref="AI30:AJ30"/>
    <mergeCell ref="AK30:AR30"/>
    <mergeCell ref="AS30:AU30"/>
    <mergeCell ref="AV30:AX30"/>
    <mergeCell ref="AY30:AZ30"/>
    <mergeCell ref="A30:J30"/>
    <mergeCell ref="K30:M30"/>
    <mergeCell ref="N30:P30"/>
    <mergeCell ref="Q30:R30"/>
    <mergeCell ref="S30:Z30"/>
    <mergeCell ref="AA30:AC30"/>
    <mergeCell ref="CA29:CC29"/>
    <mergeCell ref="CD29:CF29"/>
    <mergeCell ref="CG29:CH29"/>
    <mergeCell ref="CI29:CP29"/>
    <mergeCell ref="CQ29:CS29"/>
    <mergeCell ref="CT29:CV29"/>
    <mergeCell ref="AY29:AZ29"/>
    <mergeCell ref="BA29:BH29"/>
    <mergeCell ref="BI29:BK29"/>
    <mergeCell ref="BL29:BN29"/>
    <mergeCell ref="BQ29:BR29"/>
    <mergeCell ref="BS29:BZ29"/>
    <mergeCell ref="AA29:AC29"/>
    <mergeCell ref="AD29:AF29"/>
    <mergeCell ref="AI29:AJ29"/>
    <mergeCell ref="AK29:AR29"/>
    <mergeCell ref="AS29:AU29"/>
    <mergeCell ref="AV29:AX29"/>
    <mergeCell ref="CD28:CF28"/>
    <mergeCell ref="CG28:CP28"/>
    <mergeCell ref="CQ28:CS28"/>
    <mergeCell ref="CT28:CV28"/>
    <mergeCell ref="A29:B29"/>
    <mergeCell ref="C29:J29"/>
    <mergeCell ref="K29:M29"/>
    <mergeCell ref="N29:P29"/>
    <mergeCell ref="Q29:R29"/>
    <mergeCell ref="S29:Z29"/>
    <mergeCell ref="AY28:BH28"/>
    <mergeCell ref="BI28:BK28"/>
    <mergeCell ref="BL28:BN28"/>
    <mergeCell ref="BQ28:BR28"/>
    <mergeCell ref="BS28:BZ28"/>
    <mergeCell ref="CA28:CC28"/>
    <mergeCell ref="AA28:AC28"/>
    <mergeCell ref="AD28:AF28"/>
    <mergeCell ref="AI28:AJ28"/>
    <mergeCell ref="AK28:AR28"/>
    <mergeCell ref="AS28:AU28"/>
    <mergeCell ref="AV28:AX28"/>
    <mergeCell ref="CG27:CH27"/>
    <mergeCell ref="CI27:CP27"/>
    <mergeCell ref="CQ27:CS27"/>
    <mergeCell ref="CT27:CV27"/>
    <mergeCell ref="A28:B28"/>
    <mergeCell ref="C28:J28"/>
    <mergeCell ref="K28:M28"/>
    <mergeCell ref="N28:P28"/>
    <mergeCell ref="Q28:R28"/>
    <mergeCell ref="S28:Z28"/>
    <mergeCell ref="BA27:BH27"/>
    <mergeCell ref="BI27:BK27"/>
    <mergeCell ref="BL27:BN27"/>
    <mergeCell ref="BQ27:BZ27"/>
    <mergeCell ref="CA27:CC27"/>
    <mergeCell ref="CD27:CF27"/>
    <mergeCell ref="AD27:AF27"/>
    <mergeCell ref="AI27:AJ27"/>
    <mergeCell ref="AK27:AR27"/>
    <mergeCell ref="AS27:AU27"/>
    <mergeCell ref="AV27:AX27"/>
    <mergeCell ref="AY27:AZ27"/>
    <mergeCell ref="A27:B27"/>
    <mergeCell ref="C27:J27"/>
    <mergeCell ref="K27:M27"/>
    <mergeCell ref="N27:P27"/>
    <mergeCell ref="Q27:Z27"/>
    <mergeCell ref="AA27:AC27"/>
    <mergeCell ref="CA26:CC26"/>
    <mergeCell ref="CD26:CF26"/>
    <mergeCell ref="CG26:CH26"/>
    <mergeCell ref="CI26:CP26"/>
    <mergeCell ref="CQ26:CS26"/>
    <mergeCell ref="CT26:CV26"/>
    <mergeCell ref="AY26:AZ26"/>
    <mergeCell ref="BA26:BH26"/>
    <mergeCell ref="BI26:BK26"/>
    <mergeCell ref="BL26:BN26"/>
    <mergeCell ref="BQ26:BR26"/>
    <mergeCell ref="BS26:BZ26"/>
    <mergeCell ref="AA26:AC26"/>
    <mergeCell ref="AD26:AF26"/>
    <mergeCell ref="AI26:AJ26"/>
    <mergeCell ref="AK26:AR26"/>
    <mergeCell ref="AS26:AU26"/>
    <mergeCell ref="AV26:AX26"/>
    <mergeCell ref="CG25:CH25"/>
    <mergeCell ref="CI25:CP25"/>
    <mergeCell ref="CQ25:CS25"/>
    <mergeCell ref="CT25:CV25"/>
    <mergeCell ref="A26:B26"/>
    <mergeCell ref="C26:J26"/>
    <mergeCell ref="K26:M26"/>
    <mergeCell ref="N26:P26"/>
    <mergeCell ref="Q26:R26"/>
    <mergeCell ref="S26:Z26"/>
    <mergeCell ref="BI25:BK25"/>
    <mergeCell ref="BL25:BN25"/>
    <mergeCell ref="BQ25:BR25"/>
    <mergeCell ref="BS25:BZ25"/>
    <mergeCell ref="CA25:CC25"/>
    <mergeCell ref="CD25:CF25"/>
    <mergeCell ref="AD25:AF25"/>
    <mergeCell ref="AI25:AR25"/>
    <mergeCell ref="AS25:AU25"/>
    <mergeCell ref="AV25:AX25"/>
    <mergeCell ref="AY25:AZ25"/>
    <mergeCell ref="BA25:BH25"/>
    <mergeCell ref="CD24:CF24"/>
    <mergeCell ref="CG24:CP24"/>
    <mergeCell ref="CQ24:CS24"/>
    <mergeCell ref="CT24:CV24"/>
    <mergeCell ref="A25:J25"/>
    <mergeCell ref="K25:M25"/>
    <mergeCell ref="N25:P25"/>
    <mergeCell ref="Q25:R25"/>
    <mergeCell ref="S25:Z25"/>
    <mergeCell ref="AA25:AC25"/>
    <mergeCell ref="BA24:BH24"/>
    <mergeCell ref="BI24:BK24"/>
    <mergeCell ref="BL24:BN24"/>
    <mergeCell ref="BQ24:BR24"/>
    <mergeCell ref="BS24:BZ24"/>
    <mergeCell ref="CA24:CC24"/>
    <mergeCell ref="AD24:AF24"/>
    <mergeCell ref="AI24:AJ24"/>
    <mergeCell ref="AK24:AR24"/>
    <mergeCell ref="AS24:AU24"/>
    <mergeCell ref="AV24:AX24"/>
    <mergeCell ref="AY24:AZ24"/>
    <mergeCell ref="A24:J24"/>
    <mergeCell ref="K24:M24"/>
    <mergeCell ref="N24:P24"/>
    <mergeCell ref="Q24:R24"/>
    <mergeCell ref="S24:Z24"/>
    <mergeCell ref="AA24:AC24"/>
    <mergeCell ref="CA23:CC23"/>
    <mergeCell ref="CD23:CF23"/>
    <mergeCell ref="CG23:CH23"/>
    <mergeCell ref="CI23:CP23"/>
    <mergeCell ref="CQ23:CS23"/>
    <mergeCell ref="CT23:CV23"/>
    <mergeCell ref="AY23:AZ23"/>
    <mergeCell ref="BA23:BH23"/>
    <mergeCell ref="BI23:BK23"/>
    <mergeCell ref="BL23:BN23"/>
    <mergeCell ref="BQ23:BR23"/>
    <mergeCell ref="BS23:BZ23"/>
    <mergeCell ref="AA23:AC23"/>
    <mergeCell ref="AD23:AF23"/>
    <mergeCell ref="AI23:AJ23"/>
    <mergeCell ref="AK23:AR23"/>
    <mergeCell ref="AS23:AU23"/>
    <mergeCell ref="AV23:AX23"/>
    <mergeCell ref="CG22:CH22"/>
    <mergeCell ref="CI22:CP22"/>
    <mergeCell ref="CQ22:CS22"/>
    <mergeCell ref="CT22:CV22"/>
    <mergeCell ref="A23:B23"/>
    <mergeCell ref="C23:J23"/>
    <mergeCell ref="K23:M23"/>
    <mergeCell ref="N23:P23"/>
    <mergeCell ref="Q23:R23"/>
    <mergeCell ref="S23:Z23"/>
    <mergeCell ref="AY22:BH22"/>
    <mergeCell ref="BI22:BK22"/>
    <mergeCell ref="BL22:BN22"/>
    <mergeCell ref="BQ22:BZ22"/>
    <mergeCell ref="CA22:CC22"/>
    <mergeCell ref="CD22:CF22"/>
    <mergeCell ref="AA22:AC22"/>
    <mergeCell ref="AD22:AF22"/>
    <mergeCell ref="AI22:AJ22"/>
    <mergeCell ref="AK22:AR22"/>
    <mergeCell ref="AS22:AU22"/>
    <mergeCell ref="AV22:AX22"/>
    <mergeCell ref="CD21:CF21"/>
    <mergeCell ref="CG21:CH21"/>
    <mergeCell ref="CI21:CP21"/>
    <mergeCell ref="CQ21:CS21"/>
    <mergeCell ref="CT21:CV21"/>
    <mergeCell ref="A22:B22"/>
    <mergeCell ref="C22:J22"/>
    <mergeCell ref="K22:M22"/>
    <mergeCell ref="N22:P22"/>
    <mergeCell ref="Q22:Z22"/>
    <mergeCell ref="BA21:BH21"/>
    <mergeCell ref="BI21:BK21"/>
    <mergeCell ref="BL21:BN21"/>
    <mergeCell ref="BQ21:BR21"/>
    <mergeCell ref="BS21:BZ21"/>
    <mergeCell ref="CA21:CC21"/>
    <mergeCell ref="AD21:AF21"/>
    <mergeCell ref="AI21:AJ21"/>
    <mergeCell ref="AK21:AR21"/>
    <mergeCell ref="AS21:AU21"/>
    <mergeCell ref="AV21:AX21"/>
    <mergeCell ref="AY21:AZ21"/>
    <mergeCell ref="CI20:CP20"/>
    <mergeCell ref="CQ20:CS20"/>
    <mergeCell ref="CT20:CV20"/>
    <mergeCell ref="A21:B21"/>
    <mergeCell ref="C21:J21"/>
    <mergeCell ref="K21:M21"/>
    <mergeCell ref="N21:P21"/>
    <mergeCell ref="Q21:R21"/>
    <mergeCell ref="S21:Z21"/>
    <mergeCell ref="AA21:AC21"/>
    <mergeCell ref="BL20:BN20"/>
    <mergeCell ref="BQ20:BR20"/>
    <mergeCell ref="BS20:BZ20"/>
    <mergeCell ref="CA20:CC20"/>
    <mergeCell ref="CD20:CF20"/>
    <mergeCell ref="CG20:CH20"/>
    <mergeCell ref="AI20:AR20"/>
    <mergeCell ref="AS20:AU20"/>
    <mergeCell ref="AV20:AX20"/>
    <mergeCell ref="AY20:AZ20"/>
    <mergeCell ref="BA20:BH20"/>
    <mergeCell ref="BI20:BK20"/>
    <mergeCell ref="CQ19:CS19"/>
    <mergeCell ref="CT19:CV19"/>
    <mergeCell ref="A20:B20"/>
    <mergeCell ref="C20:J20"/>
    <mergeCell ref="K20:M20"/>
    <mergeCell ref="N20:P20"/>
    <mergeCell ref="Q20:R20"/>
    <mergeCell ref="S20:Z20"/>
    <mergeCell ref="AA20:AC20"/>
    <mergeCell ref="AD20:AF20"/>
    <mergeCell ref="BL19:BN19"/>
    <mergeCell ref="BQ19:BR19"/>
    <mergeCell ref="BS19:BZ19"/>
    <mergeCell ref="CA19:CC19"/>
    <mergeCell ref="CD19:CF19"/>
    <mergeCell ref="CG19:CP19"/>
    <mergeCell ref="AK19:AR19"/>
    <mergeCell ref="AS19:AU19"/>
    <mergeCell ref="AV19:AX19"/>
    <mergeCell ref="AY19:AZ19"/>
    <mergeCell ref="BA19:BH19"/>
    <mergeCell ref="BI19:BK19"/>
    <mergeCell ref="CT18:CV18"/>
    <mergeCell ref="A19:B19"/>
    <mergeCell ref="C19:J19"/>
    <mergeCell ref="K19:M19"/>
    <mergeCell ref="N19:P19"/>
    <mergeCell ref="Q19:R19"/>
    <mergeCell ref="S19:Z19"/>
    <mergeCell ref="AA19:AC19"/>
    <mergeCell ref="AD19:AF19"/>
    <mergeCell ref="AI19:AJ19"/>
    <mergeCell ref="BS18:BZ18"/>
    <mergeCell ref="CA18:CC18"/>
    <mergeCell ref="CD18:CF18"/>
    <mergeCell ref="CG18:CH18"/>
    <mergeCell ref="CI18:CP18"/>
    <mergeCell ref="CQ18:CS18"/>
    <mergeCell ref="AV18:AX18"/>
    <mergeCell ref="AY18:AZ18"/>
    <mergeCell ref="BA18:BH18"/>
    <mergeCell ref="BI18:BK18"/>
    <mergeCell ref="BL18:BN18"/>
    <mergeCell ref="BQ18:BR18"/>
    <mergeCell ref="S18:Z18"/>
    <mergeCell ref="AA18:AC18"/>
    <mergeCell ref="AD18:AF18"/>
    <mergeCell ref="AI18:AJ18"/>
    <mergeCell ref="AK18:AR18"/>
    <mergeCell ref="AS18:AU18"/>
    <mergeCell ref="CD17:CF17"/>
    <mergeCell ref="CG17:CH17"/>
    <mergeCell ref="CI17:CP17"/>
    <mergeCell ref="CQ17:CS17"/>
    <mergeCell ref="CT17:CV17"/>
    <mergeCell ref="A18:B18"/>
    <mergeCell ref="C18:J18"/>
    <mergeCell ref="K18:M18"/>
    <mergeCell ref="N18:P18"/>
    <mergeCell ref="Q18:R18"/>
    <mergeCell ref="BA17:BH17"/>
    <mergeCell ref="BI17:BK17"/>
    <mergeCell ref="BL17:BN17"/>
    <mergeCell ref="BQ17:BR17"/>
    <mergeCell ref="BS17:BZ17"/>
    <mergeCell ref="CA17:CC17"/>
    <mergeCell ref="AD17:AF17"/>
    <mergeCell ref="AI17:AJ17"/>
    <mergeCell ref="AK17:AR17"/>
    <mergeCell ref="AS17:AU17"/>
    <mergeCell ref="AV17:AX17"/>
    <mergeCell ref="AY17:AZ17"/>
    <mergeCell ref="CI16:CP16"/>
    <mergeCell ref="CQ16:CS16"/>
    <mergeCell ref="CT16:CV16"/>
    <mergeCell ref="A17:B17"/>
    <mergeCell ref="C17:J17"/>
    <mergeCell ref="K17:M17"/>
    <mergeCell ref="N17:P17"/>
    <mergeCell ref="Q17:R17"/>
    <mergeCell ref="S17:Z17"/>
    <mergeCell ref="AA17:AC17"/>
    <mergeCell ref="BL16:BN16"/>
    <mergeCell ref="BQ16:BR16"/>
    <mergeCell ref="BS16:BZ16"/>
    <mergeCell ref="CA16:CC16"/>
    <mergeCell ref="CD16:CF16"/>
    <mergeCell ref="CG16:CH16"/>
    <mergeCell ref="AI16:AJ16"/>
    <mergeCell ref="AK16:AR16"/>
    <mergeCell ref="AS16:AU16"/>
    <mergeCell ref="AV16:AX16"/>
    <mergeCell ref="AY16:BH16"/>
    <mergeCell ref="BI16:BK16"/>
    <mergeCell ref="CI15:CP15"/>
    <mergeCell ref="CQ15:CS15"/>
    <mergeCell ref="CT15:CV15"/>
    <mergeCell ref="A16:B16"/>
    <mergeCell ref="C16:J16"/>
    <mergeCell ref="K16:M16"/>
    <mergeCell ref="N16:P16"/>
    <mergeCell ref="Q16:Z16"/>
    <mergeCell ref="AA16:AC16"/>
    <mergeCell ref="AD16:AF16"/>
    <mergeCell ref="BL15:BN15"/>
    <mergeCell ref="BQ15:BR15"/>
    <mergeCell ref="BS15:BZ15"/>
    <mergeCell ref="CA15:CC15"/>
    <mergeCell ref="CD15:CF15"/>
    <mergeCell ref="CG15:CH15"/>
    <mergeCell ref="AK15:AR15"/>
    <mergeCell ref="AS15:AU15"/>
    <mergeCell ref="AV15:AX15"/>
    <mergeCell ref="AY15:AZ15"/>
    <mergeCell ref="BA15:BH15"/>
    <mergeCell ref="BI15:BK15"/>
    <mergeCell ref="CT14:CV14"/>
    <mergeCell ref="A15:B15"/>
    <mergeCell ref="C15:J15"/>
    <mergeCell ref="K15:M15"/>
    <mergeCell ref="N15:P15"/>
    <mergeCell ref="Q15:R15"/>
    <mergeCell ref="S15:Z15"/>
    <mergeCell ref="AA15:AC15"/>
    <mergeCell ref="AD15:AF15"/>
    <mergeCell ref="AI15:AJ15"/>
    <mergeCell ref="BS14:BZ14"/>
    <mergeCell ref="CA14:CC14"/>
    <mergeCell ref="CD14:CF14"/>
    <mergeCell ref="CG14:CH14"/>
    <mergeCell ref="CI14:CP14"/>
    <mergeCell ref="CQ14:CS14"/>
    <mergeCell ref="AV14:AX14"/>
    <mergeCell ref="AY14:AZ14"/>
    <mergeCell ref="BA14:BH14"/>
    <mergeCell ref="BI14:BK14"/>
    <mergeCell ref="BL14:BN14"/>
    <mergeCell ref="BQ14:BR14"/>
    <mergeCell ref="S14:Z14"/>
    <mergeCell ref="AA14:AC14"/>
    <mergeCell ref="AD14:AF14"/>
    <mergeCell ref="AI14:AJ14"/>
    <mergeCell ref="AK14:AR14"/>
    <mergeCell ref="AS14:AU14"/>
    <mergeCell ref="CD13:CF13"/>
    <mergeCell ref="CG13:CH13"/>
    <mergeCell ref="CI13:CP13"/>
    <mergeCell ref="CQ13:CS13"/>
    <mergeCell ref="CT13:CV13"/>
    <mergeCell ref="A14:B14"/>
    <mergeCell ref="C14:J14"/>
    <mergeCell ref="K14:M14"/>
    <mergeCell ref="N14:P14"/>
    <mergeCell ref="Q14:R14"/>
    <mergeCell ref="BA13:BH13"/>
    <mergeCell ref="BI13:BK13"/>
    <mergeCell ref="BL13:BN13"/>
    <mergeCell ref="BQ13:BR13"/>
    <mergeCell ref="BS13:BZ13"/>
    <mergeCell ref="CA13:CC13"/>
    <mergeCell ref="AD13:AF13"/>
    <mergeCell ref="AI13:AJ13"/>
    <mergeCell ref="AK13:AR13"/>
    <mergeCell ref="AS13:AU13"/>
    <mergeCell ref="AV13:AX13"/>
    <mergeCell ref="AY13:AZ13"/>
    <mergeCell ref="CA12:CL12"/>
    <mergeCell ref="CM12:CR12"/>
    <mergeCell ref="CS12:CV12"/>
    <mergeCell ref="A13:B13"/>
    <mergeCell ref="C13:J13"/>
    <mergeCell ref="K13:M13"/>
    <mergeCell ref="N13:P13"/>
    <mergeCell ref="Q13:R13"/>
    <mergeCell ref="S13:Z13"/>
    <mergeCell ref="AA13:AC13"/>
    <mergeCell ref="AQ12:AR12"/>
    <mergeCell ref="AS12:BD12"/>
    <mergeCell ref="BE12:BJ12"/>
    <mergeCell ref="BK12:BN12"/>
    <mergeCell ref="BQ12:BX12"/>
    <mergeCell ref="BY12:BZ12"/>
    <mergeCell ref="A12:H12"/>
    <mergeCell ref="I12:J12"/>
    <mergeCell ref="K12:V12"/>
    <mergeCell ref="W12:AB12"/>
    <mergeCell ref="AC12:AF12"/>
    <mergeCell ref="AI12:AP12"/>
    <mergeCell ref="BJ8:BQ10"/>
    <mergeCell ref="CJ8:CV8"/>
    <mergeCell ref="I9:AE10"/>
    <mergeCell ref="AP9:AU9"/>
    <mergeCell ref="AW9:BA9"/>
    <mergeCell ref="CJ9:CV9"/>
    <mergeCell ref="AP10:AU10"/>
    <mergeCell ref="BA10:BC10"/>
    <mergeCell ref="CJ10:CV10"/>
    <mergeCell ref="AW7:BA7"/>
    <mergeCell ref="BE7:BI7"/>
    <mergeCell ref="BJ7:BQ7"/>
    <mergeCell ref="BR7:CI10"/>
    <mergeCell ref="CJ7:CV7"/>
    <mergeCell ref="I8:AE8"/>
    <mergeCell ref="AF8:AO10"/>
    <mergeCell ref="AP8:AU8"/>
    <mergeCell ref="AV8:BD8"/>
    <mergeCell ref="BE8:BI10"/>
    <mergeCell ref="BF6:BI6"/>
    <mergeCell ref="BJ6:BP6"/>
    <mergeCell ref="BR6:CI6"/>
    <mergeCell ref="CJ6:CV6"/>
    <mergeCell ref="I7:J7"/>
    <mergeCell ref="K7:M7"/>
    <mergeCell ref="O7:Q7"/>
    <mergeCell ref="S7:V7"/>
    <mergeCell ref="W7:Y7"/>
    <mergeCell ref="Z7:AC7"/>
    <mergeCell ref="A5:G8"/>
    <mergeCell ref="I5:AE6"/>
    <mergeCell ref="AF5:AN6"/>
    <mergeCell ref="AO5:AU6"/>
    <mergeCell ref="AV5:AW5"/>
    <mergeCell ref="AX5:BC5"/>
    <mergeCell ref="AV6:AW6"/>
    <mergeCell ref="AX6:BC6"/>
    <mergeCell ref="AD7:AE7"/>
    <mergeCell ref="AF7:AT7"/>
    <mergeCell ref="BE4:BL4"/>
    <mergeCell ref="BN4:BQ4"/>
    <mergeCell ref="BR4:BU5"/>
    <mergeCell ref="BV4:CF5"/>
    <mergeCell ref="CG4:CI5"/>
    <mergeCell ref="CJ4:CV4"/>
    <mergeCell ref="BF5:BK5"/>
    <mergeCell ref="BN5:BQ5"/>
    <mergeCell ref="CJ5:CV5"/>
    <mergeCell ref="A4:G4"/>
    <mergeCell ref="I4:Y4"/>
    <mergeCell ref="Z4:AE4"/>
    <mergeCell ref="AF4:AN4"/>
    <mergeCell ref="AO4:AU4"/>
    <mergeCell ref="AV4:BD4"/>
    <mergeCell ref="A1:S2"/>
    <mergeCell ref="U1:CD2"/>
    <mergeCell ref="CE1:CV2"/>
    <mergeCell ref="I3:Q3"/>
    <mergeCell ref="BE3:BQ3"/>
    <mergeCell ref="CJ3:CV3"/>
  </mergeCells>
  <phoneticPr fontId="4"/>
  <conditionalFormatting sqref="A12">
    <cfRule type="cellIs" dxfId="28" priority="21" stopIfTrue="1" operator="equal">
      <formula>0</formula>
    </cfRule>
  </conditionalFormatting>
  <conditionalFormatting sqref="A26:B26">
    <cfRule type="expression" dxfId="27" priority="24">
      <formula>$BX$74="●"</formula>
    </cfRule>
  </conditionalFormatting>
  <conditionalFormatting sqref="A28:B29">
    <cfRule type="expression" dxfId="26" priority="5">
      <formula>$BX$71="●"</formula>
    </cfRule>
  </conditionalFormatting>
  <conditionalFormatting sqref="C19:J23">
    <cfRule type="expression" dxfId="25" priority="8" stopIfTrue="1">
      <formula>$U$66="●"</formula>
    </cfRule>
  </conditionalFormatting>
  <conditionalFormatting sqref="C32:J37">
    <cfRule type="expression" dxfId="24" priority="6" stopIfTrue="1">
      <formula>$U$66="●"</formula>
    </cfRule>
  </conditionalFormatting>
  <conditionalFormatting sqref="I12:J12 AC12:AF12">
    <cfRule type="expression" dxfId="23" priority="15">
      <formula>$A$12=0</formula>
    </cfRule>
  </conditionalFormatting>
  <conditionalFormatting sqref="Q14:R15 A14:B23 Q17:R21 Q23:R26 Q28:R31 A32:B37 Q33:R35 Q37:R40 A39:B46 Q42:R50 A48:B55 Q52:R53 A57:B63 A65:B66">
    <cfRule type="expression" dxfId="22" priority="28">
      <formula>$BX$70="●"</formula>
    </cfRule>
  </conditionalFormatting>
  <conditionalFormatting sqref="Q56:R56">
    <cfRule type="expression" dxfId="21" priority="23">
      <formula>$BX$73="●"</formula>
    </cfRule>
  </conditionalFormatting>
  <conditionalFormatting sqref="S14 AK14 BA14 BS14 CI14 C14:C18 S15:Z15 BA15:BH15 D15:J18 CI15:CP18 AK15:AR19 BS15:BZ21 S17:Z21 CI20:CP23 AK21:AR24 S23:Z26 BS23:BZ26 BA23:BH27 CI25:CP27 C26:J29 AK26:AR33 BS28:BZ41 BA29:BH30 CI29:CP39 S33:Z35 AK35:AR44 S37:Z40 BA38:BH40 C39:J46 CI41:CP54 BA42:BH43 S42:Z50 BS43:BZ54 AK46:AR49 C48:J55 BA51:BH58 AK51:AR60 S52:Z53 S56:Z56 CI56:CP56 BS56:BZ62 C57:J63 CI58:CP62 C65:J66">
    <cfRule type="expression" dxfId="20" priority="27" stopIfTrue="1">
      <formula>$U$66="●"</formula>
    </cfRule>
  </conditionalFormatting>
  <conditionalFormatting sqref="S28:Z31">
    <cfRule type="expression" dxfId="19" priority="7" stopIfTrue="1">
      <formula>$U$66="●"</formula>
    </cfRule>
  </conditionalFormatting>
  <conditionalFormatting sqref="W12">
    <cfRule type="cellIs" dxfId="18" priority="20" stopIfTrue="1" operator="equal">
      <formula>0</formula>
    </cfRule>
  </conditionalFormatting>
  <conditionalFormatting sqref="AF8:AO10">
    <cfRule type="cellIs" dxfId="17" priority="22" operator="equal">
      <formula>0</formula>
    </cfRule>
  </conditionalFormatting>
  <conditionalFormatting sqref="AI12">
    <cfRule type="cellIs" dxfId="16" priority="19" stopIfTrue="1" operator="equal">
      <formula>0</formula>
    </cfRule>
  </conditionalFormatting>
  <conditionalFormatting sqref="AK62:AR66">
    <cfRule type="expression" dxfId="15" priority="9" stopIfTrue="1">
      <formula>$U$66="●"</formula>
    </cfRule>
  </conditionalFormatting>
  <conditionalFormatting sqref="AQ12:AR12 BK12:BN12">
    <cfRule type="expression" dxfId="14" priority="14">
      <formula>$AI$12=0</formula>
    </cfRule>
  </conditionalFormatting>
  <conditionalFormatting sqref="AY14:AZ15 AI14:AJ19 AI21:AJ24 AY23:AZ27 AI26:AJ33 A27:B27 AY29:AZ30 AY32:AZ36 AI35:AJ44 AY38:AZ40 AY42:AZ43 AI46:AJ49 AY51:AZ58 AI51:AJ60 AI62:AJ66">
    <cfRule type="expression" dxfId="13" priority="29">
      <formula>$BX$71="●"</formula>
    </cfRule>
  </conditionalFormatting>
  <conditionalFormatting sqref="AY17:AZ21">
    <cfRule type="expression" dxfId="12" priority="2">
      <formula>$BX$71="●"</formula>
    </cfRule>
  </conditionalFormatting>
  <conditionalFormatting sqref="AY45:AZ49">
    <cfRule type="expression" dxfId="11" priority="4">
      <formula>$BX$71="●"</formula>
    </cfRule>
  </conditionalFormatting>
  <conditionalFormatting sqref="BA17:BH21">
    <cfRule type="expression" dxfId="10" priority="1" stopIfTrue="1">
      <formula>$U$66="●"</formula>
    </cfRule>
  </conditionalFormatting>
  <conditionalFormatting sqref="BA32:BH36">
    <cfRule type="expression" dxfId="9" priority="10" stopIfTrue="1">
      <formula>$U$66="●"</formula>
    </cfRule>
  </conditionalFormatting>
  <conditionalFormatting sqref="BA45:BH49">
    <cfRule type="expression" dxfId="8" priority="3" stopIfTrue="1">
      <formula>$U$66="●"</formula>
    </cfRule>
  </conditionalFormatting>
  <conditionalFormatting sqref="BE12">
    <cfRule type="cellIs" dxfId="7" priority="18" stopIfTrue="1" operator="equal">
      <formula>0</formula>
    </cfRule>
  </conditionalFormatting>
  <conditionalFormatting sqref="BQ12">
    <cfRule type="cellIs" dxfId="6" priority="17" stopIfTrue="1" operator="equal">
      <formula>0</formula>
    </cfRule>
  </conditionalFormatting>
  <conditionalFormatting sqref="BQ14:BR21">
    <cfRule type="expression" dxfId="5" priority="12">
      <formula>$BX$75="●"</formula>
    </cfRule>
  </conditionalFormatting>
  <conditionalFormatting sqref="BY12:BZ12 CS12:CV12">
    <cfRule type="expression" dxfId="4" priority="13">
      <formula>$BQ$12=0</formula>
    </cfRule>
  </conditionalFormatting>
  <conditionalFormatting sqref="CG56">
    <cfRule type="expression" dxfId="3" priority="26">
      <formula>$BX$76="●"</formula>
    </cfRule>
  </conditionalFormatting>
  <conditionalFormatting sqref="CG14:CH18 BQ23:BR26 CG25:CH27 BQ28:BR41 CG29:CH39 CG41:CH46 BQ43:BR54 CG47:CG54 BQ56:BR62 CG58:CG62">
    <cfRule type="expression" dxfId="2" priority="25">
      <formula>$BX$75="●"</formula>
    </cfRule>
  </conditionalFormatting>
  <conditionalFormatting sqref="CG20:CH23">
    <cfRule type="expression" dxfId="1" priority="11">
      <formula>$BX$75="●"</formula>
    </cfRule>
  </conditionalFormatting>
  <conditionalFormatting sqref="CM12">
    <cfRule type="cellIs" dxfId="0" priority="16" stopIfTrue="1" operator="equal">
      <formula>0</formula>
    </cfRule>
  </conditionalFormatting>
  <dataValidations count="3">
    <dataValidation type="list" allowBlank="1" showInputMessage="1" showErrorMessage="1" sqref="A5:G8" xr:uid="{A77885D3-A336-4F63-9843-807B011DD2C2}">
      <formula1>$AQ$3:$AZ$3</formula1>
    </dataValidation>
    <dataValidation type="list" allowBlank="1" showInputMessage="1" showErrorMessage="1" sqref="AZ3" xr:uid="{0E402D3F-4010-4AAC-ABED-DAF52767F4D0}">
      <formula1>$AV$3:$AZ$3</formula1>
    </dataValidation>
    <dataValidation type="list" allowBlank="1" showInputMessage="1" showErrorMessage="1" sqref="V66:X69 BX70:BX72 BY71:BZ72 BX73:BZ76" xr:uid="{C182475A-C2E5-4CFE-BADC-3E6101715E2A}">
      <formula1>"●,　"</formula1>
    </dataValidation>
  </dataValidations>
  <pageMargins left="0.78740157480314965" right="0.39370078740157483" top="0.39370078740157483" bottom="0.35433070866141736" header="0.51181102362204722" footer="0.51181102362204722"/>
  <pageSetup paperSize="8"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47</xdr:col>
                    <xdr:colOff>0</xdr:colOff>
                    <xdr:row>7</xdr:row>
                    <xdr:rowOff>0</xdr:rowOff>
                  </from>
                  <to>
                    <xdr:col>56</xdr:col>
                    <xdr:colOff>0</xdr:colOff>
                    <xdr:row>10</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47</xdr:col>
                    <xdr:colOff>6350</xdr:colOff>
                    <xdr:row>8</xdr:row>
                    <xdr:rowOff>6350</xdr:rowOff>
                  </from>
                  <to>
                    <xdr:col>51</xdr:col>
                    <xdr:colOff>38100</xdr:colOff>
                    <xdr:row>9</xdr:row>
                    <xdr:rowOff>38100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47</xdr:col>
                    <xdr:colOff>6350</xdr:colOff>
                    <xdr:row>9</xdr:row>
                    <xdr:rowOff>69850</xdr:rowOff>
                  </from>
                  <to>
                    <xdr:col>49</xdr:col>
                    <xdr:colOff>146050</xdr:colOff>
                    <xdr:row>9</xdr:row>
                    <xdr:rowOff>273050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51</xdr:col>
                    <xdr:colOff>6350</xdr:colOff>
                    <xdr:row>9</xdr:row>
                    <xdr:rowOff>69850</xdr:rowOff>
                  </from>
                  <to>
                    <xdr:col>54</xdr:col>
                    <xdr:colOff>114300</xdr:colOff>
                    <xdr:row>9</xdr:row>
                    <xdr:rowOff>273050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56</xdr:col>
                    <xdr:colOff>0</xdr:colOff>
                    <xdr:row>3</xdr:row>
                    <xdr:rowOff>0</xdr:rowOff>
                  </from>
                  <to>
                    <xdr:col>69</xdr:col>
                    <xdr:colOff>0</xdr:colOff>
                    <xdr:row>10</xdr:row>
                    <xdr:rowOff>38100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64</xdr:col>
                    <xdr:colOff>31750</xdr:colOff>
                    <xdr:row>3</xdr:row>
                    <xdr:rowOff>0</xdr:rowOff>
                  </from>
                  <to>
                    <xdr:col>68</xdr:col>
                    <xdr:colOff>38100</xdr:colOff>
                    <xdr:row>4</xdr:row>
                    <xdr:rowOff>38100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56</xdr:col>
                    <xdr:colOff>38100</xdr:colOff>
                    <xdr:row>4</xdr:row>
                    <xdr:rowOff>31750</xdr:rowOff>
                  </from>
                  <to>
                    <xdr:col>60</xdr:col>
                    <xdr:colOff>0</xdr:colOff>
                    <xdr:row>5</xdr:row>
                    <xdr:rowOff>38100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64</xdr:col>
                    <xdr:colOff>6350</xdr:colOff>
                    <xdr:row>4</xdr:row>
                    <xdr:rowOff>6350</xdr:rowOff>
                  </from>
                  <to>
                    <xdr:col>68</xdr:col>
                    <xdr:colOff>0</xdr:colOff>
                    <xdr:row>5</xdr:row>
                    <xdr:rowOff>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56</xdr:col>
                    <xdr:colOff>31750</xdr:colOff>
                    <xdr:row>5</xdr:row>
                    <xdr:rowOff>31750</xdr:rowOff>
                  </from>
                  <to>
                    <xdr:col>59</xdr:col>
                    <xdr:colOff>38100</xdr:colOff>
                    <xdr:row>6</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47</xdr:col>
                    <xdr:colOff>6350</xdr:colOff>
                    <xdr:row>6</xdr:row>
                    <xdr:rowOff>31750</xdr:rowOff>
                  </from>
                  <to>
                    <xdr:col>50</xdr:col>
                    <xdr:colOff>114300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柏①</vt:lpstr>
      <vt:lpstr>柏②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圭太</dc:creator>
  <cp:lastModifiedBy>高橋 圭太</cp:lastModifiedBy>
  <dcterms:created xsi:type="dcterms:W3CDTF">2023-08-08T01:31:56Z</dcterms:created>
  <dcterms:modified xsi:type="dcterms:W3CDTF">2023-08-08T01:32:59Z</dcterms:modified>
</cp:coreProperties>
</file>